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Smyrna\Hlaváček\Maxová\"/>
    </mc:Choice>
  </mc:AlternateContent>
  <xr:revisionPtr revIDLastSave="0" documentId="8_{901DB237-364F-4BF9-8455-2BC940E308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D.1.1 - Architektonicko-s..." sheetId="2" r:id="rId2"/>
    <sheet name="SO.02 - Komunikace a zpev..." sheetId="3" r:id="rId3"/>
    <sheet name="SO.03 - Hospodaření s deš..." sheetId="4" r:id="rId4"/>
    <sheet name="SO.04 - Sadové úpravy" sheetId="5" r:id="rId5"/>
    <sheet name="SO.06 - Silnoproudá elekt..." sheetId="6" r:id="rId6"/>
    <sheet name="SO.07 - Slaboproudé rozvody" sheetId="7" r:id="rId7"/>
    <sheet name="VRN - Vedlejší rozpočtové..." sheetId="8" r:id="rId8"/>
  </sheets>
  <definedNames>
    <definedName name="_xlnm._FilterDatabase" localSheetId="1" hidden="1">'D.1.1 - Architektonicko-s...'!$C$135:$K$727</definedName>
    <definedName name="_xlnm._FilterDatabase" localSheetId="2" hidden="1">'SO.02 - Komunikace a zpev...'!$C$124:$K$553</definedName>
    <definedName name="_xlnm._FilterDatabase" localSheetId="3" hidden="1">'SO.03 - Hospodaření s deš...'!$C$128:$K$227</definedName>
    <definedName name="_xlnm._FilterDatabase" localSheetId="4" hidden="1">'SO.04 - Sadové úpravy'!$C$125:$K$254</definedName>
    <definedName name="_xlnm._FilterDatabase" localSheetId="5" hidden="1">'SO.06 - Silnoproudá elekt...'!$C$120:$K$148</definedName>
    <definedName name="_xlnm._FilterDatabase" localSheetId="6" hidden="1">'SO.07 - Slaboproudé rozvody'!$C$116:$K$158</definedName>
    <definedName name="_xlnm._FilterDatabase" localSheetId="7" hidden="1">'VRN - Vedlejší rozpočtové...'!$C$121:$K$156</definedName>
    <definedName name="_xlnm.Print_Titles" localSheetId="1">'D.1.1 - Architektonicko-s...'!$135:$135</definedName>
    <definedName name="_xlnm.Print_Titles" localSheetId="0">'Rekapitulace stavby'!$92:$92</definedName>
    <definedName name="_xlnm.Print_Titles" localSheetId="2">'SO.02 - Komunikace a zpev...'!$124:$124</definedName>
    <definedName name="_xlnm.Print_Titles" localSheetId="3">'SO.03 - Hospodaření s deš...'!$128:$128</definedName>
    <definedName name="_xlnm.Print_Titles" localSheetId="4">'SO.04 - Sadové úpravy'!$125:$125</definedName>
    <definedName name="_xlnm.Print_Titles" localSheetId="5">'SO.06 - Silnoproudá elekt...'!$120:$120</definedName>
    <definedName name="_xlnm.Print_Titles" localSheetId="6">'SO.07 - Slaboproudé rozvody'!$116:$116</definedName>
    <definedName name="_xlnm.Print_Titles" localSheetId="7">'VRN - Vedlejší rozpočtové...'!$121:$121</definedName>
    <definedName name="_xlnm.Print_Area" localSheetId="1">'D.1.1 - Architektonicko-s...'!$C$4:$J$41,'D.1.1 - Architektonicko-s...'!$C$50:$J$76,'D.1.1 - Architektonicko-s...'!$C$82:$J$115,'D.1.1 - Architektonicko-s...'!$C$121:$K$727</definedName>
    <definedName name="_xlnm.Print_Area" localSheetId="0">'Rekapitulace stavby'!$D$4:$AO$76,'Rekapitulace stavby'!$C$82:$AQ$103</definedName>
    <definedName name="_xlnm.Print_Area" localSheetId="2">'SO.02 - Komunikace a zpev...'!$C$4:$J$39,'SO.02 - Komunikace a zpev...'!$C$50:$J$76,'SO.02 - Komunikace a zpev...'!$C$82:$J$106,'SO.02 - Komunikace a zpev...'!$C$112:$K$553</definedName>
    <definedName name="_xlnm.Print_Area" localSheetId="3">'SO.03 - Hospodaření s deš...'!$C$4:$J$39,'SO.03 - Hospodaření s deš...'!$C$50:$J$76,'SO.03 - Hospodaření s deš...'!$C$82:$J$110,'SO.03 - Hospodaření s deš...'!$C$116:$K$227</definedName>
    <definedName name="_xlnm.Print_Area" localSheetId="4">'SO.04 - Sadové úpravy'!$C$4:$J$39,'SO.04 - Sadové úpravy'!$C$50:$J$76,'SO.04 - Sadové úpravy'!$C$82:$J$107,'SO.04 - Sadové úpravy'!$C$113:$K$254</definedName>
    <definedName name="_xlnm.Print_Area" localSheetId="5">'SO.06 - Silnoproudá elekt...'!$C$4:$J$39,'SO.06 - Silnoproudá elekt...'!$C$50:$J$76,'SO.06 - Silnoproudá elekt...'!$C$82:$J$102,'SO.06 - Silnoproudá elekt...'!$C$108:$K$148</definedName>
    <definedName name="_xlnm.Print_Area" localSheetId="6">'SO.07 - Slaboproudé rozvody'!$C$4:$J$39,'SO.07 - Slaboproudé rozvody'!$C$50:$J$76,'SO.07 - Slaboproudé rozvody'!$C$82:$J$98,'SO.07 - Slaboproudé rozvody'!$C$104:$K$158</definedName>
    <definedName name="_xlnm.Print_Area" localSheetId="7">'VRN - Vedlejší rozpočtové...'!$C$4:$J$39,'VRN - Vedlejší rozpočtové...'!$C$50:$J$76,'VRN - Vedlejší rozpočtové...'!$C$82:$J$103,'VRN - Vedlejší rozpočtové...'!$C$109:$K$156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2" i="1" s="1"/>
  <c r="J35" i="8"/>
  <c r="AX102" i="1" s="1"/>
  <c r="BI155" i="8"/>
  <c r="BH155" i="8"/>
  <c r="BG155" i="8"/>
  <c r="BF155" i="8"/>
  <c r="T155" i="8"/>
  <c r="T154" i="8" s="1"/>
  <c r="R155" i="8"/>
  <c r="R154" i="8" s="1"/>
  <c r="P155" i="8"/>
  <c r="P154" i="8" s="1"/>
  <c r="BI152" i="8"/>
  <c r="BH152" i="8"/>
  <c r="BG152" i="8"/>
  <c r="BF152" i="8"/>
  <c r="T152" i="8"/>
  <c r="T151" i="8" s="1"/>
  <c r="R152" i="8"/>
  <c r="R151" i="8" s="1"/>
  <c r="P152" i="8"/>
  <c r="P151" i="8" s="1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J118" i="8"/>
  <c r="F118" i="8"/>
  <c r="F116" i="8"/>
  <c r="E114" i="8"/>
  <c r="J91" i="8"/>
  <c r="F91" i="8"/>
  <c r="F89" i="8"/>
  <c r="E87" i="8"/>
  <c r="J24" i="8"/>
  <c r="E24" i="8"/>
  <c r="J119" i="8"/>
  <c r="J23" i="8"/>
  <c r="J18" i="8"/>
  <c r="E18" i="8"/>
  <c r="F119" i="8" s="1"/>
  <c r="J17" i="8"/>
  <c r="J12" i="8"/>
  <c r="J89" i="8" s="1"/>
  <c r="E7" i="8"/>
  <c r="E112" i="8" s="1"/>
  <c r="J37" i="7"/>
  <c r="J36" i="7"/>
  <c r="AY101" i="1"/>
  <c r="J35" i="7"/>
  <c r="AX101" i="1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F111" i="7"/>
  <c r="E109" i="7"/>
  <c r="F89" i="7"/>
  <c r="E87" i="7"/>
  <c r="J24" i="7"/>
  <c r="E24" i="7"/>
  <c r="J92" i="7" s="1"/>
  <c r="J23" i="7"/>
  <c r="J21" i="7"/>
  <c r="E21" i="7"/>
  <c r="J91" i="7" s="1"/>
  <c r="J20" i="7"/>
  <c r="J18" i="7"/>
  <c r="E18" i="7"/>
  <c r="F114" i="7" s="1"/>
  <c r="J17" i="7"/>
  <c r="J15" i="7"/>
  <c r="E15" i="7"/>
  <c r="F113" i="7" s="1"/>
  <c r="J14" i="7"/>
  <c r="J12" i="7"/>
  <c r="J89" i="7"/>
  <c r="E7" i="7"/>
  <c r="E107" i="7" s="1"/>
  <c r="J37" i="6"/>
  <c r="J36" i="6"/>
  <c r="AY100" i="1" s="1"/>
  <c r="J35" i="6"/>
  <c r="AX100" i="1" s="1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T140" i="6" s="1"/>
  <c r="R141" i="6"/>
  <c r="P141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T130" i="6" s="1"/>
  <c r="R131" i="6"/>
  <c r="R130" i="6" s="1"/>
  <c r="P131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118" i="6" s="1"/>
  <c r="J23" i="6"/>
  <c r="J21" i="6"/>
  <c r="E21" i="6"/>
  <c r="J117" i="6"/>
  <c r="J20" i="6"/>
  <c r="J18" i="6"/>
  <c r="E18" i="6"/>
  <c r="F118" i="6" s="1"/>
  <c r="J17" i="6"/>
  <c r="J15" i="6"/>
  <c r="E15" i="6"/>
  <c r="F91" i="6"/>
  <c r="J14" i="6"/>
  <c r="J12" i="6"/>
  <c r="J115" i="6"/>
  <c r="E7" i="6"/>
  <c r="E85" i="6"/>
  <c r="J37" i="5"/>
  <c r="J36" i="5"/>
  <c r="AY99" i="1"/>
  <c r="J35" i="5"/>
  <c r="AX99" i="1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F120" i="5"/>
  <c r="E118" i="5"/>
  <c r="F89" i="5"/>
  <c r="E87" i="5"/>
  <c r="J24" i="5"/>
  <c r="E24" i="5"/>
  <c r="J92" i="5" s="1"/>
  <c r="J23" i="5"/>
  <c r="J21" i="5"/>
  <c r="E21" i="5"/>
  <c r="J122" i="5"/>
  <c r="J20" i="5"/>
  <c r="J18" i="5"/>
  <c r="E18" i="5"/>
  <c r="F123" i="5" s="1"/>
  <c r="J17" i="5"/>
  <c r="J15" i="5"/>
  <c r="E15" i="5"/>
  <c r="F91" i="5"/>
  <c r="J14" i="5"/>
  <c r="J12" i="5"/>
  <c r="J120" i="5"/>
  <c r="E7" i="5"/>
  <c r="E85" i="5"/>
  <c r="J37" i="4"/>
  <c r="J36" i="4"/>
  <c r="AY98" i="1"/>
  <c r="J35" i="4"/>
  <c r="AX98" i="1" s="1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T210" i="4"/>
  <c r="R211" i="4"/>
  <c r="R210" i="4" s="1"/>
  <c r="P211" i="4"/>
  <c r="P210" i="4" s="1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T162" i="4" s="1"/>
  <c r="R163" i="4"/>
  <c r="R162" i="4" s="1"/>
  <c r="P163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T146" i="4" s="1"/>
  <c r="R147" i="4"/>
  <c r="R146" i="4" s="1"/>
  <c r="P147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J34" i="4" s="1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F123" i="4"/>
  <c r="E121" i="4"/>
  <c r="F89" i="4"/>
  <c r="E87" i="4"/>
  <c r="J24" i="4"/>
  <c r="E24" i="4"/>
  <c r="J92" i="4"/>
  <c r="J23" i="4"/>
  <c r="J21" i="4"/>
  <c r="E21" i="4"/>
  <c r="J125" i="4"/>
  <c r="J20" i="4"/>
  <c r="J18" i="4"/>
  <c r="E18" i="4"/>
  <c r="F126" i="4"/>
  <c r="J17" i="4"/>
  <c r="J15" i="4"/>
  <c r="E15" i="4"/>
  <c r="F91" i="4"/>
  <c r="J14" i="4"/>
  <c r="J12" i="4"/>
  <c r="J123" i="4"/>
  <c r="E7" i="4"/>
  <c r="E85" i="4" s="1"/>
  <c r="J37" i="3"/>
  <c r="J36" i="3"/>
  <c r="AY97" i="1" s="1"/>
  <c r="J35" i="3"/>
  <c r="AX97" i="1"/>
  <c r="BI552" i="3"/>
  <c r="BH552" i="3"/>
  <c r="BG552" i="3"/>
  <c r="BF552" i="3"/>
  <c r="T552" i="3"/>
  <c r="T551" i="3" s="1"/>
  <c r="R552" i="3"/>
  <c r="R551" i="3"/>
  <c r="P552" i="3"/>
  <c r="P551" i="3" s="1"/>
  <c r="BI546" i="3"/>
  <c r="BH546" i="3"/>
  <c r="BG546" i="3"/>
  <c r="BF546" i="3"/>
  <c r="T546" i="3"/>
  <c r="R546" i="3"/>
  <c r="P546" i="3"/>
  <c r="BI543" i="3"/>
  <c r="BH543" i="3"/>
  <c r="BG543" i="3"/>
  <c r="BF543" i="3"/>
  <c r="T543" i="3"/>
  <c r="R543" i="3"/>
  <c r="P543" i="3"/>
  <c r="BI539" i="3"/>
  <c r="BH539" i="3"/>
  <c r="BG539" i="3"/>
  <c r="BF539" i="3"/>
  <c r="T539" i="3"/>
  <c r="R539" i="3"/>
  <c r="P539" i="3"/>
  <c r="BI536" i="3"/>
  <c r="BH536" i="3"/>
  <c r="BG536" i="3"/>
  <c r="BF536" i="3"/>
  <c r="T536" i="3"/>
  <c r="R536" i="3"/>
  <c r="P536" i="3"/>
  <c r="BI530" i="3"/>
  <c r="BH530" i="3"/>
  <c r="BG530" i="3"/>
  <c r="BF530" i="3"/>
  <c r="T530" i="3"/>
  <c r="R530" i="3"/>
  <c r="P530" i="3"/>
  <c r="BI525" i="3"/>
  <c r="BH525" i="3"/>
  <c r="BG525" i="3"/>
  <c r="BF525" i="3"/>
  <c r="T525" i="3"/>
  <c r="R525" i="3"/>
  <c r="P525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0" i="3"/>
  <c r="BH510" i="3"/>
  <c r="BG510" i="3"/>
  <c r="BF510" i="3"/>
  <c r="T510" i="3"/>
  <c r="R510" i="3"/>
  <c r="P510" i="3"/>
  <c r="BI507" i="3"/>
  <c r="BH507" i="3"/>
  <c r="BG507" i="3"/>
  <c r="BF507" i="3"/>
  <c r="T507" i="3"/>
  <c r="R507" i="3"/>
  <c r="P507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8" i="3"/>
  <c r="BH478" i="3"/>
  <c r="BG478" i="3"/>
  <c r="BF478" i="3"/>
  <c r="T478" i="3"/>
  <c r="R478" i="3"/>
  <c r="P478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1" i="3"/>
  <c r="BH441" i="3"/>
  <c r="BG441" i="3"/>
  <c r="BF441" i="3"/>
  <c r="T441" i="3"/>
  <c r="R441" i="3"/>
  <c r="P441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6" i="3"/>
  <c r="BH406" i="3"/>
  <c r="BG406" i="3"/>
  <c r="BF406" i="3"/>
  <c r="T406" i="3"/>
  <c r="R406" i="3"/>
  <c r="P406" i="3"/>
  <c r="BI400" i="3"/>
  <c r="BH400" i="3"/>
  <c r="BG400" i="3"/>
  <c r="BF400" i="3"/>
  <c r="T400" i="3"/>
  <c r="R400" i="3"/>
  <c r="P400" i="3"/>
  <c r="BI391" i="3"/>
  <c r="BH391" i="3"/>
  <c r="BG391" i="3"/>
  <c r="BF391" i="3"/>
  <c r="T391" i="3"/>
  <c r="R391" i="3"/>
  <c r="P391" i="3"/>
  <c r="BI385" i="3"/>
  <c r="BH385" i="3"/>
  <c r="BG385" i="3"/>
  <c r="BF385" i="3"/>
  <c r="T385" i="3"/>
  <c r="R385" i="3"/>
  <c r="P385" i="3"/>
  <c r="BI379" i="3"/>
  <c r="BH379" i="3"/>
  <c r="BG379" i="3"/>
  <c r="BF379" i="3"/>
  <c r="T379" i="3"/>
  <c r="R379" i="3"/>
  <c r="P379" i="3"/>
  <c r="BI370" i="3"/>
  <c r="BH370" i="3"/>
  <c r="BG370" i="3"/>
  <c r="BF370" i="3"/>
  <c r="T370" i="3"/>
  <c r="R370" i="3"/>
  <c r="P370" i="3"/>
  <c r="BI364" i="3"/>
  <c r="BH364" i="3"/>
  <c r="BG364" i="3"/>
  <c r="BF364" i="3"/>
  <c r="T364" i="3"/>
  <c r="R364" i="3"/>
  <c r="P364" i="3"/>
  <c r="BI355" i="3"/>
  <c r="BH355" i="3"/>
  <c r="BG355" i="3"/>
  <c r="BF355" i="3"/>
  <c r="T355" i="3"/>
  <c r="R355" i="3"/>
  <c r="P355" i="3"/>
  <c r="BI348" i="3"/>
  <c r="BH348" i="3"/>
  <c r="BG348" i="3"/>
  <c r="BF348" i="3"/>
  <c r="T348" i="3"/>
  <c r="T334" i="3" s="1"/>
  <c r="R348" i="3"/>
  <c r="P348" i="3"/>
  <c r="BI335" i="3"/>
  <c r="BH335" i="3"/>
  <c r="BG335" i="3"/>
  <c r="BF335" i="3"/>
  <c r="T335" i="3"/>
  <c r="R335" i="3"/>
  <c r="P335" i="3"/>
  <c r="BI329" i="3"/>
  <c r="BH329" i="3"/>
  <c r="BG329" i="3"/>
  <c r="BF329" i="3"/>
  <c r="T329" i="3"/>
  <c r="T328" i="3" s="1"/>
  <c r="R329" i="3"/>
  <c r="R328" i="3" s="1"/>
  <c r="P329" i="3"/>
  <c r="P328" i="3" s="1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0" i="3"/>
  <c r="BH300" i="3"/>
  <c r="BG300" i="3"/>
  <c r="BF300" i="3"/>
  <c r="T300" i="3"/>
  <c r="R300" i="3"/>
  <c r="P300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61" i="3"/>
  <c r="BH261" i="3"/>
  <c r="BG261" i="3"/>
  <c r="BF261" i="3"/>
  <c r="T261" i="3"/>
  <c r="R261" i="3"/>
  <c r="P261" i="3"/>
  <c r="BI244" i="3"/>
  <c r="BH244" i="3"/>
  <c r="BG244" i="3"/>
  <c r="BF244" i="3"/>
  <c r="T244" i="3"/>
  <c r="R244" i="3"/>
  <c r="P244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0" i="3"/>
  <c r="BH220" i="3"/>
  <c r="BG220" i="3"/>
  <c r="BF220" i="3"/>
  <c r="T220" i="3"/>
  <c r="R220" i="3"/>
  <c r="P220" i="3"/>
  <c r="BI203" i="3"/>
  <c r="BH203" i="3"/>
  <c r="BG203" i="3"/>
  <c r="BF203" i="3"/>
  <c r="T203" i="3"/>
  <c r="R203" i="3"/>
  <c r="P203" i="3"/>
  <c r="BI187" i="3"/>
  <c r="BH187" i="3"/>
  <c r="BG187" i="3"/>
  <c r="BF187" i="3"/>
  <c r="T187" i="3"/>
  <c r="R187" i="3"/>
  <c r="P187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122" i="3" s="1"/>
  <c r="J23" i="3"/>
  <c r="J21" i="3"/>
  <c r="E21" i="3"/>
  <c r="J91" i="3" s="1"/>
  <c r="J20" i="3"/>
  <c r="J18" i="3"/>
  <c r="E18" i="3"/>
  <c r="F92" i="3" s="1"/>
  <c r="J17" i="3"/>
  <c r="J15" i="3"/>
  <c r="E15" i="3"/>
  <c r="F121" i="3" s="1"/>
  <c r="J14" i="3"/>
  <c r="J12" i="3"/>
  <c r="J89" i="3"/>
  <c r="E7" i="3"/>
  <c r="E85" i="3"/>
  <c r="J39" i="2"/>
  <c r="J38" i="2"/>
  <c r="AY96" i="1" s="1"/>
  <c r="J37" i="2"/>
  <c r="AX96" i="1"/>
  <c r="BI722" i="2"/>
  <c r="BH722" i="2"/>
  <c r="BG722" i="2"/>
  <c r="BF722" i="2"/>
  <c r="T722" i="2"/>
  <c r="R722" i="2"/>
  <c r="P722" i="2"/>
  <c r="BI717" i="2"/>
  <c r="BH717" i="2"/>
  <c r="BG717" i="2"/>
  <c r="BF717" i="2"/>
  <c r="T717" i="2"/>
  <c r="R717" i="2"/>
  <c r="P717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4" i="2"/>
  <c r="BH674" i="2"/>
  <c r="BG674" i="2"/>
  <c r="BF674" i="2"/>
  <c r="T674" i="2"/>
  <c r="R674" i="2"/>
  <c r="P674" i="2"/>
  <c r="BI669" i="2"/>
  <c r="BH669" i="2"/>
  <c r="BG669" i="2"/>
  <c r="BF669" i="2"/>
  <c r="T669" i="2"/>
  <c r="R669" i="2"/>
  <c r="P669" i="2"/>
  <c r="BI647" i="2"/>
  <c r="BH647" i="2"/>
  <c r="BG647" i="2"/>
  <c r="BF647" i="2"/>
  <c r="T647" i="2"/>
  <c r="R647" i="2"/>
  <c r="P647" i="2"/>
  <c r="BI625" i="2"/>
  <c r="BH625" i="2"/>
  <c r="BG625" i="2"/>
  <c r="BF625" i="2"/>
  <c r="T625" i="2"/>
  <c r="R625" i="2"/>
  <c r="P625" i="2"/>
  <c r="BI603" i="2"/>
  <c r="BH603" i="2"/>
  <c r="BG603" i="2"/>
  <c r="BF603" i="2"/>
  <c r="T603" i="2"/>
  <c r="R603" i="2"/>
  <c r="P603" i="2"/>
  <c r="BI581" i="2"/>
  <c r="BH581" i="2"/>
  <c r="BG581" i="2"/>
  <c r="BF581" i="2"/>
  <c r="T581" i="2"/>
  <c r="R581" i="2"/>
  <c r="P581" i="2"/>
  <c r="BI576" i="2"/>
  <c r="BH576" i="2"/>
  <c r="BG576" i="2"/>
  <c r="BF576" i="2"/>
  <c r="T576" i="2"/>
  <c r="T575" i="2" s="1"/>
  <c r="R576" i="2"/>
  <c r="R575" i="2"/>
  <c r="P576" i="2"/>
  <c r="P575" i="2" s="1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43" i="2"/>
  <c r="BH543" i="2"/>
  <c r="BG543" i="2"/>
  <c r="BF543" i="2"/>
  <c r="T543" i="2"/>
  <c r="R543" i="2"/>
  <c r="P543" i="2"/>
  <c r="BI521" i="2"/>
  <c r="BH521" i="2"/>
  <c r="BG521" i="2"/>
  <c r="BF521" i="2"/>
  <c r="T521" i="2"/>
  <c r="R521" i="2"/>
  <c r="P521" i="2"/>
  <c r="BI499" i="2"/>
  <c r="BH499" i="2"/>
  <c r="BG499" i="2"/>
  <c r="BF499" i="2"/>
  <c r="T499" i="2"/>
  <c r="R499" i="2"/>
  <c r="P499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64" i="2"/>
  <c r="BH464" i="2"/>
  <c r="BG464" i="2"/>
  <c r="BF464" i="2"/>
  <c r="T464" i="2"/>
  <c r="R464" i="2"/>
  <c r="P464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34" i="2"/>
  <c r="BH334" i="2"/>
  <c r="BG334" i="2"/>
  <c r="BF334" i="2"/>
  <c r="T334" i="2"/>
  <c r="R334" i="2"/>
  <c r="P334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T302" i="2" s="1"/>
  <c r="R303" i="2"/>
  <c r="R302" i="2" s="1"/>
  <c r="P303" i="2"/>
  <c r="P302" i="2" s="1"/>
  <c r="BI298" i="2"/>
  <c r="BH298" i="2"/>
  <c r="BG298" i="2"/>
  <c r="BF298" i="2"/>
  <c r="T298" i="2"/>
  <c r="R298" i="2"/>
  <c r="P298" i="2"/>
  <c r="BI290" i="2"/>
  <c r="BH290" i="2"/>
  <c r="BG290" i="2"/>
  <c r="BF290" i="2"/>
  <c r="T290" i="2"/>
  <c r="R290" i="2"/>
  <c r="P290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6" i="2"/>
  <c r="BH256" i="2"/>
  <c r="BG256" i="2"/>
  <c r="BF256" i="2"/>
  <c r="T256" i="2"/>
  <c r="T255" i="2"/>
  <c r="R256" i="2"/>
  <c r="R255" i="2" s="1"/>
  <c r="P256" i="2"/>
  <c r="P255" i="2"/>
  <c r="BI240" i="2"/>
  <c r="BH240" i="2"/>
  <c r="BG240" i="2"/>
  <c r="BF240" i="2"/>
  <c r="T240" i="2"/>
  <c r="R240" i="2"/>
  <c r="P240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06" i="2"/>
  <c r="BH206" i="2"/>
  <c r="BG206" i="2"/>
  <c r="BF206" i="2"/>
  <c r="T206" i="2"/>
  <c r="R206" i="2"/>
  <c r="P206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83" i="2"/>
  <c r="BH183" i="2"/>
  <c r="BG183" i="2"/>
  <c r="BF183" i="2"/>
  <c r="T183" i="2"/>
  <c r="R183" i="2"/>
  <c r="P183" i="2"/>
  <c r="BI164" i="2"/>
  <c r="BH164" i="2"/>
  <c r="BG164" i="2"/>
  <c r="BF164" i="2"/>
  <c r="T164" i="2"/>
  <c r="R164" i="2"/>
  <c r="P164" i="2"/>
  <c r="BI151" i="2"/>
  <c r="BH151" i="2"/>
  <c r="BG151" i="2"/>
  <c r="BF151" i="2"/>
  <c r="T151" i="2"/>
  <c r="R151" i="2"/>
  <c r="P151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F130" i="2"/>
  <c r="E128" i="2"/>
  <c r="F91" i="2"/>
  <c r="E89" i="2"/>
  <c r="J26" i="2"/>
  <c r="E26" i="2"/>
  <c r="J133" i="2"/>
  <c r="J25" i="2"/>
  <c r="J23" i="2"/>
  <c r="E23" i="2"/>
  <c r="J132" i="2"/>
  <c r="J22" i="2"/>
  <c r="J20" i="2"/>
  <c r="E20" i="2"/>
  <c r="F94" i="2"/>
  <c r="J19" i="2"/>
  <c r="J17" i="2"/>
  <c r="E17" i="2"/>
  <c r="F132" i="2"/>
  <c r="J16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J647" i="2"/>
  <c r="BK308" i="2"/>
  <c r="BK221" i="2"/>
  <c r="BK543" i="2"/>
  <c r="J290" i="2"/>
  <c r="BK647" i="2"/>
  <c r="BK429" i="2"/>
  <c r="BK196" i="2"/>
  <c r="J499" i="2"/>
  <c r="J279" i="2"/>
  <c r="BK290" i="2"/>
  <c r="BK490" i="2"/>
  <c r="J359" i="2"/>
  <c r="BK581" i="2"/>
  <c r="J266" i="2"/>
  <c r="J722" i="2"/>
  <c r="J701" i="2"/>
  <c r="BK486" i="2"/>
  <c r="J364" i="2"/>
  <c r="J143" i="2"/>
  <c r="BK463" i="3"/>
  <c r="J379" i="3"/>
  <c r="BK155" i="3"/>
  <c r="BK438" i="3"/>
  <c r="J370" i="3"/>
  <c r="BK175" i="3"/>
  <c r="BK454" i="3"/>
  <c r="J324" i="3"/>
  <c r="J422" i="3"/>
  <c r="BK309" i="3"/>
  <c r="BK518" i="3"/>
  <c r="BK474" i="3"/>
  <c r="BK287" i="3"/>
  <c r="BK530" i="3"/>
  <c r="J400" i="3"/>
  <c r="BK261" i="3"/>
  <c r="J494" i="3"/>
  <c r="BK416" i="3"/>
  <c r="BK187" i="3"/>
  <c r="J552" i="3"/>
  <c r="J441" i="3"/>
  <c r="J238" i="3"/>
  <c r="BK182" i="4"/>
  <c r="J224" i="4"/>
  <c r="BK131" i="4"/>
  <c r="BK184" i="4"/>
  <c r="BK133" i="4"/>
  <c r="J177" i="4"/>
  <c r="J147" i="4"/>
  <c r="BK198" i="4"/>
  <c r="BK160" i="4"/>
  <c r="BK214" i="4"/>
  <c r="BK217" i="4"/>
  <c r="J158" i="4"/>
  <c r="J251" i="5"/>
  <c r="J173" i="5"/>
  <c r="BK224" i="5"/>
  <c r="BK192" i="5"/>
  <c r="J155" i="5"/>
  <c r="J243" i="5"/>
  <c r="J168" i="5"/>
  <c r="BK253" i="5"/>
  <c r="J224" i="5"/>
  <c r="J141" i="5"/>
  <c r="BK207" i="5"/>
  <c r="BK147" i="5"/>
  <c r="BK213" i="5"/>
  <c r="J149" i="5"/>
  <c r="BK238" i="5"/>
  <c r="J190" i="5"/>
  <c r="J135" i="5"/>
  <c r="J202" i="5"/>
  <c r="BK126" i="6"/>
  <c r="BK138" i="6"/>
  <c r="J147" i="6"/>
  <c r="BK151" i="7"/>
  <c r="J155" i="7"/>
  <c r="BK153" i="7"/>
  <c r="BK149" i="7"/>
  <c r="BK145" i="7"/>
  <c r="BK133" i="7"/>
  <c r="J131" i="7"/>
  <c r="BK125" i="7"/>
  <c r="BK123" i="7"/>
  <c r="BK119" i="7"/>
  <c r="J145" i="7"/>
  <c r="BK137" i="7"/>
  <c r="BK147" i="7"/>
  <c r="J137" i="7"/>
  <c r="BK135" i="7"/>
  <c r="J133" i="7"/>
  <c r="J129" i="7"/>
  <c r="J121" i="7"/>
  <c r="J153" i="7"/>
  <c r="J151" i="7"/>
  <c r="J143" i="7"/>
  <c r="J141" i="7"/>
  <c r="BK139" i="7"/>
  <c r="J139" i="7"/>
  <c r="J125" i="7"/>
  <c r="J123" i="7"/>
  <c r="BK121" i="7"/>
  <c r="J155" i="8"/>
  <c r="BK149" i="8"/>
  <c r="J147" i="8"/>
  <c r="J129" i="8"/>
  <c r="J149" i="8"/>
  <c r="J127" i="8"/>
  <c r="BK141" i="8"/>
  <c r="J125" i="8"/>
  <c r="J134" i="8"/>
  <c r="BK603" i="2"/>
  <c r="J303" i="2"/>
  <c r="BK164" i="2"/>
  <c r="BK464" i="2"/>
  <c r="BK198" i="2"/>
  <c r="BK499" i="2"/>
  <c r="BK315" i="2"/>
  <c r="BK697" i="2"/>
  <c r="J570" i="2"/>
  <c r="J399" i="2"/>
  <c r="J674" i="2"/>
  <c r="J679" i="2"/>
  <c r="BK399" i="2"/>
  <c r="J139" i="2"/>
  <c r="BK492" i="2"/>
  <c r="J354" i="2"/>
  <c r="J717" i="2"/>
  <c r="J697" i="2"/>
  <c r="J433" i="2"/>
  <c r="J225" i="2"/>
  <c r="J543" i="3"/>
  <c r="J487" i="3"/>
  <c r="BK436" i="3"/>
  <c r="J320" i="3"/>
  <c r="J135" i="3"/>
  <c r="BK426" i="3"/>
  <c r="J282" i="3"/>
  <c r="J364" i="3"/>
  <c r="J472" i="3"/>
  <c r="J410" i="3"/>
  <c r="J287" i="3"/>
  <c r="BK515" i="3"/>
  <c r="BK418" i="3"/>
  <c r="J155" i="3"/>
  <c r="J406" i="3"/>
  <c r="BK317" i="3"/>
  <c r="BK170" i="3"/>
  <c r="BK472" i="3"/>
  <c r="BK313" i="3"/>
  <c r="J166" i="3"/>
  <c r="BK446" i="3"/>
  <c r="J145" i="3"/>
  <c r="J163" i="4"/>
  <c r="BK177" i="4"/>
  <c r="BK205" i="4"/>
  <c r="BK155" i="4"/>
  <c r="BK201" i="4"/>
  <c r="BK152" i="4"/>
  <c r="J201" i="4"/>
  <c r="BK180" i="4"/>
  <c r="J133" i="4"/>
  <c r="BK147" i="4"/>
  <c r="J184" i="4"/>
  <c r="J253" i="5"/>
  <c r="J185" i="5"/>
  <c r="BK234" i="5"/>
  <c r="BK196" i="5"/>
  <c r="J157" i="5"/>
  <c r="J129" i="5"/>
  <c r="BK200" i="5"/>
  <c r="BK151" i="5"/>
  <c r="BK232" i="5"/>
  <c r="BK137" i="5"/>
  <c r="J205" i="5"/>
  <c r="BK166" i="5"/>
  <c r="J228" i="5"/>
  <c r="BK175" i="5"/>
  <c r="BK129" i="5"/>
  <c r="BK217" i="5"/>
  <c r="J162" i="5"/>
  <c r="J230" i="5"/>
  <c r="BK168" i="5"/>
  <c r="BK136" i="6"/>
  <c r="J134" i="6"/>
  <c r="J131" i="6"/>
  <c r="BK155" i="7"/>
  <c r="BK127" i="7"/>
  <c r="J119" i="7"/>
  <c r="J581" i="2"/>
  <c r="J256" i="2"/>
  <c r="J569" i="2"/>
  <c r="J308" i="2"/>
  <c r="BK139" i="2"/>
  <c r="J367" i="2"/>
  <c r="BK225" i="2"/>
  <c r="J669" i="2"/>
  <c r="BK425" i="2"/>
  <c r="J281" i="2"/>
  <c r="J443" i="2"/>
  <c r="J572" i="2"/>
  <c r="J206" i="2"/>
  <c r="J495" i="2"/>
  <c r="J183" i="2"/>
  <c r="BK717" i="2"/>
  <c r="J705" i="2"/>
  <c r="BK521" i="2"/>
  <c r="BK279" i="2"/>
  <c r="BK546" i="3"/>
  <c r="J507" i="3"/>
  <c r="BK420" i="3"/>
  <c r="BK203" i="3"/>
  <c r="BK543" i="3"/>
  <c r="BK400" i="3"/>
  <c r="J277" i="3"/>
  <c r="J483" i="3"/>
  <c r="BK391" i="3"/>
  <c r="BK510" i="3"/>
  <c r="J416" i="3"/>
  <c r="J228" i="3"/>
  <c r="BK483" i="3"/>
  <c r="BK220" i="3"/>
  <c r="J510" i="3"/>
  <c r="J335" i="3"/>
  <c r="J160" i="3"/>
  <c r="J385" i="3"/>
  <c r="J179" i="3"/>
  <c r="J518" i="3"/>
  <c r="J309" i="3"/>
  <c r="J192" i="4"/>
  <c r="BK170" i="4"/>
  <c r="J198" i="4"/>
  <c r="J142" i="4"/>
  <c r="BK175" i="4"/>
  <c r="J226" i="4"/>
  <c r="J189" i="4"/>
  <c r="BK139" i="4"/>
  <c r="J139" i="4"/>
  <c r="J180" i="4"/>
  <c r="J222" i="5"/>
  <c r="BK157" i="5"/>
  <c r="BK202" i="5"/>
  <c r="BK159" i="5"/>
  <c r="J133" i="5"/>
  <c r="J207" i="5"/>
  <c r="J147" i="5"/>
  <c r="J241" i="5"/>
  <c r="J179" i="5"/>
  <c r="J187" i="5"/>
  <c r="BK133" i="5"/>
  <c r="J209" i="5"/>
  <c r="BK145" i="5"/>
  <c r="J236" i="5"/>
  <c r="BK185" i="5"/>
  <c r="BK249" i="5"/>
  <c r="BK215" i="5"/>
  <c r="J141" i="6"/>
  <c r="J145" i="6"/>
  <c r="J138" i="6"/>
  <c r="BK128" i="6"/>
  <c r="BK157" i="7"/>
  <c r="J139" i="8"/>
  <c r="J141" i="8"/>
  <c r="BK136" i="8"/>
  <c r="BK127" i="8"/>
  <c r="J145" i="8"/>
  <c r="BK134" i="8"/>
  <c r="J334" i="2"/>
  <c r="J196" i="2"/>
  <c r="BK495" i="2"/>
  <c r="BK183" i="2"/>
  <c r="BK436" i="2"/>
  <c r="BK256" i="2"/>
  <c r="J695" i="2"/>
  <c r="J543" i="2"/>
  <c r="J387" i="2"/>
  <c r="J486" i="2"/>
  <c r="J603" i="2"/>
  <c r="BK367" i="2"/>
  <c r="J682" i="2"/>
  <c r="BK488" i="2"/>
  <c r="J315" i="2"/>
  <c r="J707" i="2"/>
  <c r="BK699" i="2"/>
  <c r="J429" i="2"/>
  <c r="J198" i="2"/>
  <c r="BK539" i="3"/>
  <c r="J454" i="3"/>
  <c r="BK335" i="3"/>
  <c r="J499" i="3"/>
  <c r="BK348" i="3"/>
  <c r="J502" i="3"/>
  <c r="J424" i="3"/>
  <c r="BK244" i="3"/>
  <c r="J431" i="3"/>
  <c r="BK324" i="3"/>
  <c r="J220" i="3"/>
  <c r="J476" i="3"/>
  <c r="BK320" i="3"/>
  <c r="BK502" i="3"/>
  <c r="BK385" i="3"/>
  <c r="J515" i="3"/>
  <c r="J418" i="3"/>
  <c r="BK300" i="3"/>
  <c r="J530" i="3"/>
  <c r="J426" i="3"/>
  <c r="BK167" i="4"/>
  <c r="J220" i="4"/>
  <c r="BK220" i="4"/>
  <c r="J175" i="4"/>
  <c r="BK207" i="4"/>
  <c r="BK163" i="4"/>
  <c r="J211" i="4"/>
  <c r="J167" i="4"/>
  <c r="BK142" i="4"/>
  <c r="J173" i="4"/>
  <c r="J186" i="4"/>
  <c r="BK150" i="4"/>
  <c r="BK190" i="5"/>
  <c r="J247" i="5"/>
  <c r="BK194" i="5"/>
  <c r="J137" i="5"/>
  <c r="BK241" i="5"/>
  <c r="BK177" i="5"/>
  <c r="BK251" i="5"/>
  <c r="BK187" i="5"/>
  <c r="J226" i="5"/>
  <c r="J175" i="5"/>
  <c r="J143" i="5"/>
  <c r="J194" i="5"/>
  <c r="BK131" i="5"/>
  <c r="BK228" i="5"/>
  <c r="J151" i="5"/>
  <c r="BK222" i="5"/>
  <c r="J136" i="6"/>
  <c r="J128" i="6"/>
  <c r="BK131" i="6"/>
  <c r="J135" i="7"/>
  <c r="J127" i="7"/>
  <c r="BK143" i="8"/>
  <c r="BK147" i="8"/>
  <c r="BK152" i="8"/>
  <c r="J152" i="8"/>
  <c r="BK139" i="8"/>
  <c r="BK576" i="2"/>
  <c r="J298" i="2"/>
  <c r="BK682" i="2"/>
  <c r="J492" i="2"/>
  <c r="J240" i="2"/>
  <c r="BK569" i="2"/>
  <c r="BK359" i="2"/>
  <c r="J164" i="2"/>
  <c r="BK433" i="2"/>
  <c r="BK570" i="2"/>
  <c r="BK266" i="2"/>
  <c r="BK364" i="2"/>
  <c r="BK669" i="2"/>
  <c r="BK443" i="2"/>
  <c r="BK281" i="2"/>
  <c r="BK722" i="2"/>
  <c r="BK701" i="2"/>
  <c r="J573" i="2"/>
  <c r="AS95" i="1"/>
  <c r="BK499" i="3"/>
  <c r="J438" i="3"/>
  <c r="J244" i="3"/>
  <c r="J525" i="3"/>
  <c r="J300" i="3"/>
  <c r="BK128" i="3"/>
  <c r="J436" i="3"/>
  <c r="BK277" i="3"/>
  <c r="J458" i="3"/>
  <c r="BK379" i="3"/>
  <c r="BK238" i="3"/>
  <c r="BK494" i="3"/>
  <c r="BK370" i="3"/>
  <c r="BK135" i="3"/>
  <c r="BK448" i="3"/>
  <c r="BK364" i="3"/>
  <c r="J203" i="3"/>
  <c r="J474" i="3"/>
  <c r="J317" i="3"/>
  <c r="J170" i="3"/>
  <c r="BK507" i="3"/>
  <c r="J329" i="3"/>
  <c r="J205" i="4"/>
  <c r="J136" i="4"/>
  <c r="J160" i="4"/>
  <c r="BK189" i="4"/>
  <c r="BK136" i="4"/>
  <c r="J182" i="4"/>
  <c r="J144" i="4"/>
  <c r="J195" i="4"/>
  <c r="J150" i="4"/>
  <c r="J155" i="4"/>
  <c r="J207" i="4"/>
  <c r="J152" i="4"/>
  <c r="BK236" i="5"/>
  <c r="BK141" i="5"/>
  <c r="J217" i="5"/>
  <c r="BK170" i="5"/>
  <c r="BK143" i="5"/>
  <c r="J234" i="5"/>
  <c r="BK179" i="5"/>
  <c r="BK149" i="5"/>
  <c r="J213" i="5"/>
  <c r="J245" i="5"/>
  <c r="J192" i="5"/>
  <c r="J159" i="5"/>
  <c r="J131" i="5"/>
  <c r="BK155" i="5"/>
  <c r="BK243" i="5"/>
  <c r="J200" i="5"/>
  <c r="J170" i="5"/>
  <c r="BK226" i="5"/>
  <c r="BK164" i="5"/>
  <c r="BK147" i="6"/>
  <c r="J126" i="6"/>
  <c r="BK141" i="6"/>
  <c r="J149" i="7"/>
  <c r="J147" i="7"/>
  <c r="BK155" i="8"/>
  <c r="BK125" i="8"/>
  <c r="BK129" i="8"/>
  <c r="J565" i="2"/>
  <c r="J275" i="2"/>
  <c r="J576" i="2"/>
  <c r="J490" i="2"/>
  <c r="BK151" i="2"/>
  <c r="BK354" i="2"/>
  <c r="BK573" i="2"/>
  <c r="J394" i="2"/>
  <c r="BK568" i="2"/>
  <c r="J625" i="2"/>
  <c r="BK387" i="2"/>
  <c r="BK625" i="2"/>
  <c r="J436" i="2"/>
  <c r="J151" i="2"/>
  <c r="BK707" i="2"/>
  <c r="J699" i="2"/>
  <c r="J464" i="2"/>
  <c r="J271" i="2"/>
  <c r="BK536" i="3"/>
  <c r="BK441" i="3"/>
  <c r="BK355" i="3"/>
  <c r="BK160" i="3"/>
  <c r="J536" i="3"/>
  <c r="J391" i="3"/>
  <c r="J233" i="3"/>
  <c r="BK458" i="3"/>
  <c r="BK329" i="3"/>
  <c r="J466" i="3"/>
  <c r="J313" i="3"/>
  <c r="BK525" i="3"/>
  <c r="BK466" i="3"/>
  <c r="J539" i="3"/>
  <c r="BK424" i="3"/>
  <c r="BK292" i="3"/>
  <c r="J128" i="3"/>
  <c r="J446" i="3"/>
  <c r="BK228" i="3"/>
  <c r="BK552" i="3"/>
  <c r="J463" i="3"/>
  <c r="J175" i="3"/>
  <c r="J131" i="4"/>
  <c r="J211" i="5"/>
  <c r="BK162" i="5"/>
  <c r="J249" i="5"/>
  <c r="BK181" i="5"/>
  <c r="J220" i="5"/>
  <c r="J164" i="5"/>
  <c r="BK220" i="5"/>
  <c r="BK183" i="5"/>
  <c r="BK247" i="5"/>
  <c r="J215" i="5"/>
  <c r="J183" i="5"/>
  <c r="J232" i="5"/>
  <c r="BK143" i="6"/>
  <c r="J143" i="6"/>
  <c r="BK134" i="6"/>
  <c r="J157" i="7"/>
  <c r="BK141" i="7"/>
  <c r="BK129" i="7"/>
  <c r="J143" i="8"/>
  <c r="BK145" i="8"/>
  <c r="J132" i="8"/>
  <c r="BK674" i="2"/>
  <c r="BK271" i="2"/>
  <c r="BK572" i="2"/>
  <c r="BK334" i="2"/>
  <c r="J221" i="2"/>
  <c r="J521" i="2"/>
  <c r="BK240" i="2"/>
  <c r="BK679" i="2"/>
  <c r="J488" i="2"/>
  <c r="BK275" i="2"/>
  <c r="BK303" i="2"/>
  <c r="J568" i="2"/>
  <c r="BK298" i="2"/>
  <c r="BK565" i="2"/>
  <c r="BK394" i="2"/>
  <c r="BK143" i="2"/>
  <c r="BK705" i="2"/>
  <c r="BK695" i="2"/>
  <c r="J425" i="2"/>
  <c r="BK206" i="2"/>
  <c r="J478" i="3"/>
  <c r="BK422" i="3"/>
  <c r="BK282" i="3"/>
  <c r="J546" i="3"/>
  <c r="BK410" i="3"/>
  <c r="J261" i="3"/>
  <c r="BK478" i="3"/>
  <c r="BK406" i="3"/>
  <c r="J187" i="3"/>
  <c r="J448" i="3"/>
  <c r="J355" i="3"/>
  <c r="BK179" i="3"/>
  <c r="BK431" i="3"/>
  <c r="BK166" i="3"/>
  <c r="J420" i="3"/>
  <c r="BK233" i="3"/>
  <c r="BK487" i="3"/>
  <c r="J348" i="3"/>
  <c r="BK145" i="3"/>
  <c r="BK476" i="3"/>
  <c r="J292" i="3"/>
  <c r="BK186" i="4"/>
  <c r="BK226" i="4"/>
  <c r="J217" i="4"/>
  <c r="BK158" i="4"/>
  <c r="J214" i="4"/>
  <c r="J170" i="4"/>
  <c r="BK224" i="4"/>
  <c r="BK192" i="4"/>
  <c r="BK144" i="4"/>
  <c r="BK195" i="4"/>
  <c r="BK211" i="4"/>
  <c r="BK173" i="4"/>
  <c r="BK205" i="5"/>
  <c r="J166" i="5"/>
  <c r="BK211" i="5"/>
  <c r="J181" i="5"/>
  <c r="J145" i="5"/>
  <c r="BK245" i="5"/>
  <c r="J196" i="5"/>
  <c r="BK135" i="5"/>
  <c r="J198" i="5"/>
  <c r="BK230" i="5"/>
  <c r="J177" i="5"/>
  <c r="J139" i="5"/>
  <c r="BK198" i="5"/>
  <c r="BK139" i="5"/>
  <c r="BK209" i="5"/>
  <c r="BK173" i="5"/>
  <c r="J238" i="5"/>
  <c r="BK145" i="6"/>
  <c r="J124" i="6"/>
  <c r="BK124" i="6"/>
  <c r="BK143" i="7"/>
  <c r="BK131" i="7"/>
  <c r="BK132" i="8"/>
  <c r="J136" i="8"/>
  <c r="P138" i="2" l="1"/>
  <c r="R265" i="2"/>
  <c r="BK424" i="2"/>
  <c r="J424" i="2" s="1"/>
  <c r="J105" i="2" s="1"/>
  <c r="BK485" i="2"/>
  <c r="J485" i="2" s="1"/>
  <c r="J106" i="2" s="1"/>
  <c r="T485" i="2"/>
  <c r="T580" i="2"/>
  <c r="T668" i="2"/>
  <c r="P127" i="3"/>
  <c r="R308" i="3"/>
  <c r="R409" i="3"/>
  <c r="BK524" i="3"/>
  <c r="J524" i="3" s="1"/>
  <c r="J104" i="3" s="1"/>
  <c r="R138" i="2"/>
  <c r="P307" i="2"/>
  <c r="BK498" i="2"/>
  <c r="R580" i="2"/>
  <c r="P668" i="2"/>
  <c r="P667" i="2" s="1"/>
  <c r="T127" i="3"/>
  <c r="T308" i="3"/>
  <c r="BK409" i="3"/>
  <c r="BK307" i="2"/>
  <c r="J307" i="2" s="1"/>
  <c r="J104" i="2" s="1"/>
  <c r="P424" i="2"/>
  <c r="R498" i="2"/>
  <c r="P567" i="2"/>
  <c r="P681" i="2"/>
  <c r="BK127" i="3"/>
  <c r="BK334" i="3"/>
  <c r="J334" i="3"/>
  <c r="J101" i="3"/>
  <c r="BK440" i="3"/>
  <c r="J440" i="3" s="1"/>
  <c r="J103" i="3" s="1"/>
  <c r="R524" i="3"/>
  <c r="R130" i="4"/>
  <c r="BK141" i="4"/>
  <c r="J141" i="4"/>
  <c r="J99" i="4"/>
  <c r="BK157" i="4"/>
  <c r="J157" i="4" s="1"/>
  <c r="J102" i="4" s="1"/>
  <c r="P179" i="4"/>
  <c r="T204" i="4"/>
  <c r="P213" i="4"/>
  <c r="R223" i="4"/>
  <c r="BK154" i="5"/>
  <c r="J154" i="5"/>
  <c r="J100" i="5" s="1"/>
  <c r="BK172" i="5"/>
  <c r="J172" i="5"/>
  <c r="J102" i="5"/>
  <c r="P189" i="5"/>
  <c r="P204" i="5"/>
  <c r="R240" i="5"/>
  <c r="BK123" i="6"/>
  <c r="J123" i="6" s="1"/>
  <c r="J98" i="6" s="1"/>
  <c r="P140" i="6"/>
  <c r="P118" i="7"/>
  <c r="P117" i="7" s="1"/>
  <c r="AU101" i="1" s="1"/>
  <c r="P131" i="8"/>
  <c r="T440" i="3"/>
  <c r="BK130" i="4"/>
  <c r="BK135" i="4"/>
  <c r="J135" i="4"/>
  <c r="J98" i="4"/>
  <c r="T141" i="4"/>
  <c r="R149" i="4"/>
  <c r="BK166" i="4"/>
  <c r="J166" i="4"/>
  <c r="J104" i="4" s="1"/>
  <c r="T166" i="4"/>
  <c r="BK204" i="4"/>
  <c r="J204" i="4"/>
  <c r="J106" i="4" s="1"/>
  <c r="R213" i="4"/>
  <c r="P128" i="5"/>
  <c r="BK161" i="5"/>
  <c r="J161" i="5" s="1"/>
  <c r="J101" i="5" s="1"/>
  <c r="R161" i="5"/>
  <c r="BK189" i="5"/>
  <c r="J189" i="5" s="1"/>
  <c r="J103" i="5" s="1"/>
  <c r="BK219" i="5"/>
  <c r="J219" i="5"/>
  <c r="J105" i="5" s="1"/>
  <c r="T219" i="5"/>
  <c r="R123" i="6"/>
  <c r="T133" i="6"/>
  <c r="R118" i="7"/>
  <c r="R117" i="7"/>
  <c r="P124" i="8"/>
  <c r="T131" i="8"/>
  <c r="T138" i="2"/>
  <c r="T265" i="2"/>
  <c r="T424" i="2"/>
  <c r="P485" i="2"/>
  <c r="BK580" i="2"/>
  <c r="J580" i="2" s="1"/>
  <c r="J111" i="2" s="1"/>
  <c r="BK668" i="2"/>
  <c r="BK667" i="2" s="1"/>
  <c r="J667" i="2" s="1"/>
  <c r="J112" i="2" s="1"/>
  <c r="R668" i="2"/>
  <c r="R127" i="3"/>
  <c r="P308" i="3"/>
  <c r="P524" i="3"/>
  <c r="R135" i="4"/>
  <c r="BK149" i="4"/>
  <c r="J149" i="4" s="1"/>
  <c r="J101" i="4" s="1"/>
  <c r="T157" i="4"/>
  <c r="R166" i="4"/>
  <c r="P204" i="4"/>
  <c r="P223" i="4"/>
  <c r="BK128" i="5"/>
  <c r="J128" i="5" s="1"/>
  <c r="J98" i="5" s="1"/>
  <c r="P154" i="5"/>
  <c r="P172" i="5"/>
  <c r="R189" i="5"/>
  <c r="T204" i="5"/>
  <c r="BK240" i="5"/>
  <c r="J240" i="5" s="1"/>
  <c r="J106" i="5" s="1"/>
  <c r="R140" i="6"/>
  <c r="BK118" i="7"/>
  <c r="J118" i="7" s="1"/>
  <c r="J97" i="7" s="1"/>
  <c r="R124" i="8"/>
  <c r="BK138" i="8"/>
  <c r="J138" i="8" s="1"/>
  <c r="J100" i="8" s="1"/>
  <c r="R307" i="2"/>
  <c r="P498" i="2"/>
  <c r="BK567" i="2"/>
  <c r="J567" i="2" s="1"/>
  <c r="J109" i="2" s="1"/>
  <c r="T567" i="2"/>
  <c r="T681" i="2"/>
  <c r="T667" i="2" s="1"/>
  <c r="R334" i="3"/>
  <c r="P440" i="3"/>
  <c r="P130" i="4"/>
  <c r="T135" i="4"/>
  <c r="T149" i="4"/>
  <c r="P166" i="4"/>
  <c r="T179" i="4"/>
  <c r="T213" i="4"/>
  <c r="T128" i="5"/>
  <c r="T154" i="5"/>
  <c r="T161" i="5"/>
  <c r="T189" i="5"/>
  <c r="R204" i="5"/>
  <c r="P240" i="5"/>
  <c r="P123" i="6"/>
  <c r="BK133" i="6"/>
  <c r="J133" i="6"/>
  <c r="J100" i="6"/>
  <c r="R133" i="6"/>
  <c r="BK131" i="8"/>
  <c r="J131" i="8"/>
  <c r="J99" i="8"/>
  <c r="T138" i="8"/>
  <c r="BK138" i="2"/>
  <c r="J138" i="2"/>
  <c r="J100" i="2"/>
  <c r="P265" i="2"/>
  <c r="R424" i="2"/>
  <c r="R485" i="2"/>
  <c r="P580" i="2"/>
  <c r="BK681" i="2"/>
  <c r="J681" i="2"/>
  <c r="J114" i="2"/>
  <c r="BK308" i="3"/>
  <c r="J308" i="3" s="1"/>
  <c r="J99" i="3" s="1"/>
  <c r="R440" i="3"/>
  <c r="P135" i="4"/>
  <c r="R141" i="4"/>
  <c r="P149" i="4"/>
  <c r="R157" i="4"/>
  <c r="R179" i="4"/>
  <c r="BK223" i="4"/>
  <c r="J223" i="4" s="1"/>
  <c r="J109" i="4" s="1"/>
  <c r="R128" i="5"/>
  <c r="R154" i="5"/>
  <c r="P161" i="5"/>
  <c r="T172" i="5"/>
  <c r="P219" i="5"/>
  <c r="R219" i="5"/>
  <c r="T123" i="6"/>
  <c r="T122" i="6"/>
  <c r="T121" i="6"/>
  <c r="BK140" i="6"/>
  <c r="J140" i="6"/>
  <c r="J101" i="6"/>
  <c r="T124" i="8"/>
  <c r="T123" i="8" s="1"/>
  <c r="T122" i="8" s="1"/>
  <c r="P138" i="8"/>
  <c r="BK265" i="2"/>
  <c r="J265" i="2" s="1"/>
  <c r="J102" i="2" s="1"/>
  <c r="T307" i="2"/>
  <c r="T498" i="2"/>
  <c r="T497" i="2" s="1"/>
  <c r="R567" i="2"/>
  <c r="R681" i="2"/>
  <c r="R667" i="2"/>
  <c r="P334" i="3"/>
  <c r="P409" i="3"/>
  <c r="T409" i="3"/>
  <c r="T524" i="3"/>
  <c r="T130" i="4"/>
  <c r="P141" i="4"/>
  <c r="P157" i="4"/>
  <c r="BK179" i="4"/>
  <c r="J179" i="4" s="1"/>
  <c r="J105" i="4" s="1"/>
  <c r="R204" i="4"/>
  <c r="BK213" i="4"/>
  <c r="J213" i="4" s="1"/>
  <c r="J108" i="4" s="1"/>
  <c r="T223" i="4"/>
  <c r="R172" i="5"/>
  <c r="BK204" i="5"/>
  <c r="J204" i="5"/>
  <c r="J104" i="5"/>
  <c r="T240" i="5"/>
  <c r="P133" i="6"/>
  <c r="T118" i="7"/>
  <c r="T117" i="7"/>
  <c r="BK124" i="8"/>
  <c r="J124" i="8" s="1"/>
  <c r="J98" i="8" s="1"/>
  <c r="R131" i="8"/>
  <c r="R138" i="8"/>
  <c r="BK575" i="2"/>
  <c r="J575" i="2" s="1"/>
  <c r="J110" i="2" s="1"/>
  <c r="BK162" i="4"/>
  <c r="J162" i="4" s="1"/>
  <c r="J103" i="4" s="1"/>
  <c r="BK130" i="6"/>
  <c r="J130" i="6"/>
  <c r="J99" i="6" s="1"/>
  <c r="BK328" i="3"/>
  <c r="J328" i="3"/>
  <c r="J100" i="3"/>
  <c r="BK146" i="4"/>
  <c r="J146" i="4"/>
  <c r="J100" i="4"/>
  <c r="BK151" i="8"/>
  <c r="J151" i="8" s="1"/>
  <c r="J101" i="8" s="1"/>
  <c r="BK551" i="3"/>
  <c r="J551" i="3"/>
  <c r="J105" i="3" s="1"/>
  <c r="BK210" i="4"/>
  <c r="J210" i="4"/>
  <c r="J107" i="4"/>
  <c r="BK154" i="8"/>
  <c r="J154" i="8" s="1"/>
  <c r="J102" i="8" s="1"/>
  <c r="BK255" i="2"/>
  <c r="J255" i="2" s="1"/>
  <c r="J101" i="2" s="1"/>
  <c r="BK302" i="2"/>
  <c r="BK137" i="2" s="1"/>
  <c r="J302" i="2"/>
  <c r="J103" i="2" s="1"/>
  <c r="F92" i="8"/>
  <c r="J116" i="8"/>
  <c r="BE125" i="8"/>
  <c r="BE136" i="8"/>
  <c r="BE143" i="8"/>
  <c r="BE145" i="8"/>
  <c r="BE147" i="8"/>
  <c r="BE149" i="8"/>
  <c r="BE127" i="8"/>
  <c r="BE129" i="8"/>
  <c r="BE139" i="8"/>
  <c r="BE141" i="8"/>
  <c r="BE155" i="8"/>
  <c r="E85" i="8"/>
  <c r="BE134" i="8"/>
  <c r="J92" i="8"/>
  <c r="BE132" i="8"/>
  <c r="BE152" i="8"/>
  <c r="F92" i="7"/>
  <c r="J111" i="7"/>
  <c r="BE119" i="7"/>
  <c r="BE129" i="7"/>
  <c r="BE131" i="7"/>
  <c r="BE133" i="7"/>
  <c r="J114" i="7"/>
  <c r="BE135" i="7"/>
  <c r="BE137" i="7"/>
  <c r="BE147" i="7"/>
  <c r="BE149" i="7"/>
  <c r="BE155" i="7"/>
  <c r="BE157" i="7"/>
  <c r="E85" i="7"/>
  <c r="F91" i="7"/>
  <c r="J113" i="7"/>
  <c r="BE151" i="7"/>
  <c r="BE123" i="7"/>
  <c r="BE125" i="7"/>
  <c r="BE127" i="7"/>
  <c r="BE121" i="7"/>
  <c r="BE141" i="7"/>
  <c r="BE143" i="7"/>
  <c r="BE145" i="7"/>
  <c r="BE139" i="7"/>
  <c r="BE153" i="7"/>
  <c r="J91" i="6"/>
  <c r="BE124" i="6"/>
  <c r="BE134" i="6"/>
  <c r="J89" i="6"/>
  <c r="F117" i="6"/>
  <c r="BE147" i="6"/>
  <c r="E111" i="6"/>
  <c r="BE141" i="6"/>
  <c r="BE143" i="6"/>
  <c r="J92" i="6"/>
  <c r="BE145" i="6"/>
  <c r="BE136" i="6"/>
  <c r="BE138" i="6"/>
  <c r="BK153" i="5"/>
  <c r="J153" i="5" s="1"/>
  <c r="J99" i="5" s="1"/>
  <c r="F92" i="6"/>
  <c r="BE126" i="6"/>
  <c r="BE128" i="6"/>
  <c r="BE131" i="6"/>
  <c r="J89" i="5"/>
  <c r="BE129" i="5"/>
  <c r="BE185" i="5"/>
  <c r="BE187" i="5"/>
  <c r="BE190" i="5"/>
  <c r="BE194" i="5"/>
  <c r="BE198" i="5"/>
  <c r="BE207" i="5"/>
  <c r="BE234" i="5"/>
  <c r="BE245" i="5"/>
  <c r="J130" i="4"/>
  <c r="J97" i="4" s="1"/>
  <c r="J91" i="5"/>
  <c r="F122" i="5"/>
  <c r="BE131" i="5"/>
  <c r="BE177" i="5"/>
  <c r="BE181" i="5"/>
  <c r="BE192" i="5"/>
  <c r="BE230" i="5"/>
  <c r="BE232" i="5"/>
  <c r="BE143" i="5"/>
  <c r="BE159" i="5"/>
  <c r="BE166" i="5"/>
  <c r="BE168" i="5"/>
  <c r="BE179" i="5"/>
  <c r="BE202" i="5"/>
  <c r="BE238" i="5"/>
  <c r="BE243" i="5"/>
  <c r="BE249" i="5"/>
  <c r="E116" i="5"/>
  <c r="BE135" i="5"/>
  <c r="BE200" i="5"/>
  <c r="BE211" i="5"/>
  <c r="J123" i="5"/>
  <c r="BE155" i="5"/>
  <c r="BE164" i="5"/>
  <c r="BE173" i="5"/>
  <c r="BE205" i="5"/>
  <c r="BE209" i="5"/>
  <c r="BE217" i="5"/>
  <c r="BE228" i="5"/>
  <c r="BE137" i="5"/>
  <c r="BE139" i="5"/>
  <c r="BE141" i="5"/>
  <c r="BE157" i="5"/>
  <c r="BE170" i="5"/>
  <c r="BE183" i="5"/>
  <c r="BE215" i="5"/>
  <c r="BE220" i="5"/>
  <c r="BE222" i="5"/>
  <c r="BE224" i="5"/>
  <c r="BE226" i="5"/>
  <c r="BE251" i="5"/>
  <c r="F92" i="5"/>
  <c r="BE151" i="5"/>
  <c r="BE162" i="5"/>
  <c r="BE175" i="5"/>
  <c r="BE236" i="5"/>
  <c r="BE253" i="5"/>
  <c r="BE133" i="5"/>
  <c r="BE145" i="5"/>
  <c r="BE147" i="5"/>
  <c r="BE149" i="5"/>
  <c r="BE196" i="5"/>
  <c r="BE213" i="5"/>
  <c r="BE241" i="5"/>
  <c r="BE247" i="5"/>
  <c r="J409" i="3"/>
  <c r="J102" i="3"/>
  <c r="J91" i="4"/>
  <c r="BE133" i="4"/>
  <c r="BE142" i="4"/>
  <c r="BE144" i="4"/>
  <c r="BE147" i="4"/>
  <c r="F92" i="4"/>
  <c r="F125" i="4"/>
  <c r="BE163" i="4"/>
  <c r="BE167" i="4"/>
  <c r="BE211" i="4"/>
  <c r="E119" i="4"/>
  <c r="BE205" i="4"/>
  <c r="BE207" i="4"/>
  <c r="J127" i="3"/>
  <c r="J98" i="3" s="1"/>
  <c r="J126" i="4"/>
  <c r="BE189" i="4"/>
  <c r="BE192" i="4"/>
  <c r="BE195" i="4"/>
  <c r="BE198" i="4"/>
  <c r="BE226" i="4"/>
  <c r="J89" i="4"/>
  <c r="BE131" i="4"/>
  <c r="BE170" i="4"/>
  <c r="BE180" i="4"/>
  <c r="BE182" i="4"/>
  <c r="BE186" i="4"/>
  <c r="BE201" i="4"/>
  <c r="BE214" i="4"/>
  <c r="BE224" i="4"/>
  <c r="BE136" i="4"/>
  <c r="BE139" i="4"/>
  <c r="BE150" i="4"/>
  <c r="BE152" i="4"/>
  <c r="BE155" i="4"/>
  <c r="BE217" i="4"/>
  <c r="AW98" i="1"/>
  <c r="BE158" i="4"/>
  <c r="BE160" i="4"/>
  <c r="BE173" i="4"/>
  <c r="BE175" i="4"/>
  <c r="BE177" i="4"/>
  <c r="BE184" i="4"/>
  <c r="BE220" i="4"/>
  <c r="J92" i="3"/>
  <c r="BE128" i="3"/>
  <c r="BE160" i="3"/>
  <c r="BE261" i="3"/>
  <c r="BE277" i="3"/>
  <c r="BE282" i="3"/>
  <c r="BE348" i="3"/>
  <c r="BE355" i="3"/>
  <c r="BE370" i="3"/>
  <c r="BE400" i="3"/>
  <c r="BE422" i="3"/>
  <c r="BE436" i="3"/>
  <c r="BE448" i="3"/>
  <c r="BE472" i="3"/>
  <c r="BE483" i="3"/>
  <c r="BE494" i="3"/>
  <c r="BE499" i="3"/>
  <c r="BE536" i="3"/>
  <c r="BE546" i="3"/>
  <c r="BE552" i="3"/>
  <c r="J119" i="3"/>
  <c r="BE155" i="3"/>
  <c r="BE320" i="3"/>
  <c r="BE406" i="3"/>
  <c r="BE426" i="3"/>
  <c r="BE431" i="3"/>
  <c r="BE438" i="3"/>
  <c r="J498" i="2"/>
  <c r="J108" i="2"/>
  <c r="E115" i="3"/>
  <c r="BE135" i="3"/>
  <c r="BE324" i="3"/>
  <c r="BE463" i="3"/>
  <c r="BE478" i="3"/>
  <c r="BE525" i="3"/>
  <c r="BE543" i="3"/>
  <c r="BE175" i="3"/>
  <c r="BE228" i="3"/>
  <c r="BE233" i="3"/>
  <c r="BE238" i="3"/>
  <c r="BE244" i="3"/>
  <c r="BE292" i="3"/>
  <c r="BE309" i="3"/>
  <c r="BE335" i="3"/>
  <c r="BE441" i="3"/>
  <c r="BE454" i="3"/>
  <c r="BE458" i="3"/>
  <c r="BE539" i="3"/>
  <c r="F91" i="3"/>
  <c r="F122" i="3"/>
  <c r="BE317" i="3"/>
  <c r="BE364" i="3"/>
  <c r="BE385" i="3"/>
  <c r="BE391" i="3"/>
  <c r="BE424" i="3"/>
  <c r="BE476" i="3"/>
  <c r="BE487" i="3"/>
  <c r="J121" i="3"/>
  <c r="BE145" i="3"/>
  <c r="BE170" i="3"/>
  <c r="BE203" i="3"/>
  <c r="BE416" i="3"/>
  <c r="BE420" i="3"/>
  <c r="BE466" i="3"/>
  <c r="BE220" i="3"/>
  <c r="BE287" i="3"/>
  <c r="BE313" i="3"/>
  <c r="BE379" i="3"/>
  <c r="BE507" i="3"/>
  <c r="BE166" i="3"/>
  <c r="BE179" i="3"/>
  <c r="BE187" i="3"/>
  <c r="BE300" i="3"/>
  <c r="BE329" i="3"/>
  <c r="BE410" i="3"/>
  <c r="BE418" i="3"/>
  <c r="BE446" i="3"/>
  <c r="BE474" i="3"/>
  <c r="BE502" i="3"/>
  <c r="BE510" i="3"/>
  <c r="BE515" i="3"/>
  <c r="BE518" i="3"/>
  <c r="BE530" i="3"/>
  <c r="E124" i="2"/>
  <c r="J130" i="2"/>
  <c r="BE164" i="2"/>
  <c r="BE303" i="2"/>
  <c r="BE308" i="2"/>
  <c r="BE354" i="2"/>
  <c r="BE495" i="2"/>
  <c r="BE565" i="2"/>
  <c r="BE647" i="2"/>
  <c r="BE669" i="2"/>
  <c r="BE697" i="2"/>
  <c r="BE699" i="2"/>
  <c r="BE701" i="2"/>
  <c r="BE705" i="2"/>
  <c r="BE707" i="2"/>
  <c r="BE717" i="2"/>
  <c r="BE722" i="2"/>
  <c r="J94" i="2"/>
  <c r="BE240" i="2"/>
  <c r="BE399" i="2"/>
  <c r="BE569" i="2"/>
  <c r="BE256" i="2"/>
  <c r="BE266" i="2"/>
  <c r="BE275" i="2"/>
  <c r="BE443" i="2"/>
  <c r="BE543" i="2"/>
  <c r="BE576" i="2"/>
  <c r="BE143" i="2"/>
  <c r="BE206" i="2"/>
  <c r="BE225" i="2"/>
  <c r="BE315" i="2"/>
  <c r="BE433" i="2"/>
  <c r="BE490" i="2"/>
  <c r="BE573" i="2"/>
  <c r="BE625" i="2"/>
  <c r="F93" i="2"/>
  <c r="BE151" i="2"/>
  <c r="BE183" i="2"/>
  <c r="BE196" i="2"/>
  <c r="BE198" i="2"/>
  <c r="BE290" i="2"/>
  <c r="BE334" i="2"/>
  <c r="BE359" i="2"/>
  <c r="BE364" i="2"/>
  <c r="BE492" i="2"/>
  <c r="BE568" i="2"/>
  <c r="BE581" i="2"/>
  <c r="BE682" i="2"/>
  <c r="F133" i="2"/>
  <c r="BE221" i="2"/>
  <c r="BE486" i="2"/>
  <c r="BE488" i="2"/>
  <c r="BE603" i="2"/>
  <c r="BE271" i="2"/>
  <c r="BE279" i="2"/>
  <c r="BE298" i="2"/>
  <c r="BE387" i="2"/>
  <c r="BE425" i="2"/>
  <c r="BE436" i="2"/>
  <c r="BE674" i="2"/>
  <c r="BE679" i="2"/>
  <c r="BE695" i="2"/>
  <c r="J93" i="2"/>
  <c r="BE139" i="2"/>
  <c r="BE281" i="2"/>
  <c r="BE367" i="2"/>
  <c r="BE394" i="2"/>
  <c r="BE429" i="2"/>
  <c r="BE464" i="2"/>
  <c r="BE499" i="2"/>
  <c r="BE521" i="2"/>
  <c r="BE570" i="2"/>
  <c r="BE572" i="2"/>
  <c r="F39" i="2"/>
  <c r="BD96" i="1" s="1"/>
  <c r="BD95" i="1" s="1"/>
  <c r="F37" i="4"/>
  <c r="BD98" i="1" s="1"/>
  <c r="F35" i="5"/>
  <c r="BB99" i="1"/>
  <c r="J34" i="3"/>
  <c r="AW97" i="1"/>
  <c r="F34" i="4"/>
  <c r="BA98" i="1" s="1"/>
  <c r="F35" i="4"/>
  <c r="BB98" i="1" s="1"/>
  <c r="F36" i="4"/>
  <c r="BC98" i="1"/>
  <c r="F37" i="5"/>
  <c r="BD99" i="1"/>
  <c r="F35" i="7"/>
  <c r="BB101" i="1" s="1"/>
  <c r="F36" i="8"/>
  <c r="BC102" i="1" s="1"/>
  <c r="F38" i="2"/>
  <c r="BC96" i="1" s="1"/>
  <c r="BC95" i="1" s="1"/>
  <c r="AY95" i="1" s="1"/>
  <c r="F34" i="3"/>
  <c r="BA97" i="1" s="1"/>
  <c r="F36" i="3"/>
  <c r="BC97" i="1" s="1"/>
  <c r="F34" i="5"/>
  <c r="BA99" i="1" s="1"/>
  <c r="F35" i="6"/>
  <c r="BB100" i="1"/>
  <c r="F36" i="7"/>
  <c r="BC101" i="1" s="1"/>
  <c r="F34" i="8"/>
  <c r="BA102" i="1" s="1"/>
  <c r="F36" i="2"/>
  <c r="BA96" i="1" s="1"/>
  <c r="BA95" i="1" s="1"/>
  <c r="AS94" i="1"/>
  <c r="F35" i="3"/>
  <c r="BB97" i="1" s="1"/>
  <c r="F37" i="3"/>
  <c r="BD97" i="1" s="1"/>
  <c r="J34" i="6"/>
  <c r="AW100" i="1" s="1"/>
  <c r="F34" i="6"/>
  <c r="BA100" i="1"/>
  <c r="F34" i="7"/>
  <c r="BA101" i="1" s="1"/>
  <c r="J34" i="8"/>
  <c r="AW102" i="1" s="1"/>
  <c r="J36" i="2"/>
  <c r="AW96" i="1" s="1"/>
  <c r="J34" i="5"/>
  <c r="AW99" i="1"/>
  <c r="F37" i="6"/>
  <c r="BD100" i="1" s="1"/>
  <c r="F37" i="7"/>
  <c r="BD101" i="1" s="1"/>
  <c r="F37" i="8"/>
  <c r="BD102" i="1" s="1"/>
  <c r="F37" i="2"/>
  <c r="BB96" i="1"/>
  <c r="BB95" i="1"/>
  <c r="F36" i="5"/>
  <c r="BC99" i="1"/>
  <c r="F36" i="6"/>
  <c r="BC100" i="1"/>
  <c r="J34" i="7"/>
  <c r="AW101" i="1"/>
  <c r="F35" i="8"/>
  <c r="BB102" i="1"/>
  <c r="BK117" i="7" l="1"/>
  <c r="J117" i="7" s="1"/>
  <c r="J96" i="7" s="1"/>
  <c r="J668" i="2"/>
  <c r="J113" i="2" s="1"/>
  <c r="R153" i="5"/>
  <c r="R127" i="5"/>
  <c r="R126" i="5" s="1"/>
  <c r="T153" i="5"/>
  <c r="T127" i="5" s="1"/>
  <c r="T126" i="5" s="1"/>
  <c r="R126" i="3"/>
  <c r="R125" i="3"/>
  <c r="R129" i="4"/>
  <c r="R497" i="2"/>
  <c r="T129" i="4"/>
  <c r="P129" i="4"/>
  <c r="AU98" i="1" s="1"/>
  <c r="T126" i="3"/>
  <c r="T125" i="3" s="1"/>
  <c r="R137" i="2"/>
  <c r="R136" i="2"/>
  <c r="P122" i="6"/>
  <c r="P121" i="6" s="1"/>
  <c r="AU100" i="1" s="1"/>
  <c r="BK129" i="4"/>
  <c r="J129" i="4"/>
  <c r="J96" i="4" s="1"/>
  <c r="BK497" i="2"/>
  <c r="J497" i="2"/>
  <c r="J107" i="2"/>
  <c r="P153" i="5"/>
  <c r="P127" i="5"/>
  <c r="P126" i="5" s="1"/>
  <c r="AU99" i="1" s="1"/>
  <c r="P126" i="3"/>
  <c r="P125" i="3"/>
  <c r="AU97" i="1"/>
  <c r="R123" i="8"/>
  <c r="R122" i="8" s="1"/>
  <c r="T137" i="2"/>
  <c r="T136" i="2" s="1"/>
  <c r="R122" i="6"/>
  <c r="R121" i="6" s="1"/>
  <c r="P497" i="2"/>
  <c r="P123" i="8"/>
  <c r="P122" i="8" s="1"/>
  <c r="AU102" i="1" s="1"/>
  <c r="BK126" i="3"/>
  <c r="BK125" i="3" s="1"/>
  <c r="J125" i="3" s="1"/>
  <c r="J96" i="3" s="1"/>
  <c r="P137" i="2"/>
  <c r="P136" i="2"/>
  <c r="AU96" i="1"/>
  <c r="AU95" i="1" s="1"/>
  <c r="BK123" i="8"/>
  <c r="BK122" i="8"/>
  <c r="J122" i="8" s="1"/>
  <c r="J30" i="8" s="1"/>
  <c r="AG102" i="1" s="1"/>
  <c r="AN102" i="1" s="1"/>
  <c r="BK122" i="6"/>
  <c r="J122" i="6" s="1"/>
  <c r="J97" i="6" s="1"/>
  <c r="BK127" i="5"/>
  <c r="J127" i="5"/>
  <c r="J97" i="5" s="1"/>
  <c r="J137" i="2"/>
  <c r="J99" i="2" s="1"/>
  <c r="F35" i="2"/>
  <c r="AZ96" i="1" s="1"/>
  <c r="AZ95" i="1" s="1"/>
  <c r="BD94" i="1"/>
  <c r="W33" i="1"/>
  <c r="J35" i="2"/>
  <c r="AV96" i="1" s="1"/>
  <c r="AT96" i="1" s="1"/>
  <c r="BC94" i="1"/>
  <c r="AY94" i="1" s="1"/>
  <c r="AX95" i="1"/>
  <c r="J33" i="3"/>
  <c r="AV97" i="1"/>
  <c r="AT97" i="1" s="1"/>
  <c r="AW95" i="1"/>
  <c r="J33" i="4"/>
  <c r="AV98" i="1"/>
  <c r="AT98" i="1" s="1"/>
  <c r="J33" i="5"/>
  <c r="AV99" i="1" s="1"/>
  <c r="AT99" i="1" s="1"/>
  <c r="J33" i="7"/>
  <c r="AV101" i="1" s="1"/>
  <c r="AT101" i="1" s="1"/>
  <c r="F33" i="3"/>
  <c r="AZ97" i="1" s="1"/>
  <c r="F33" i="4"/>
  <c r="AZ98" i="1" s="1"/>
  <c r="F33" i="6"/>
  <c r="AZ100" i="1" s="1"/>
  <c r="F33" i="7"/>
  <c r="AZ101" i="1" s="1"/>
  <c r="BA94" i="1"/>
  <c r="W30" i="1" s="1"/>
  <c r="F33" i="5"/>
  <c r="AZ99" i="1" s="1"/>
  <c r="J30" i="7"/>
  <c r="AG101" i="1" s="1"/>
  <c r="F33" i="8"/>
  <c r="AZ102" i="1" s="1"/>
  <c r="J33" i="6"/>
  <c r="AV100" i="1" s="1"/>
  <c r="AT100" i="1" s="1"/>
  <c r="BB94" i="1"/>
  <c r="AX94" i="1"/>
  <c r="J33" i="8"/>
  <c r="AV102" i="1" s="1"/>
  <c r="AT102" i="1" s="1"/>
  <c r="AU94" i="1" l="1"/>
  <c r="J126" i="3"/>
  <c r="J97" i="3" s="1"/>
  <c r="BK121" i="6"/>
  <c r="J121" i="6" s="1"/>
  <c r="J96" i="6" s="1"/>
  <c r="J96" i="8"/>
  <c r="J123" i="8"/>
  <c r="J97" i="8" s="1"/>
  <c r="BK136" i="2"/>
  <c r="J136" i="2" s="1"/>
  <c r="J98" i="2" s="1"/>
  <c r="AN101" i="1"/>
  <c r="J39" i="8"/>
  <c r="J39" i="7"/>
  <c r="BK126" i="5"/>
  <c r="J126" i="5" s="1"/>
  <c r="J96" i="5" s="1"/>
  <c r="J30" i="4"/>
  <c r="AG98" i="1"/>
  <c r="AW94" i="1"/>
  <c r="AK30" i="1"/>
  <c r="AZ94" i="1"/>
  <c r="AV94" i="1"/>
  <c r="AK29" i="1" s="1"/>
  <c r="J30" i="3"/>
  <c r="AG97" i="1" s="1"/>
  <c r="AV95" i="1"/>
  <c r="AT95" i="1"/>
  <c r="W32" i="1"/>
  <c r="W31" i="1"/>
  <c r="J39" i="4" l="1"/>
  <c r="J39" i="3"/>
  <c r="AN97" i="1"/>
  <c r="AN98" i="1"/>
  <c r="J30" i="5"/>
  <c r="AG99" i="1" s="1"/>
  <c r="J32" i="2"/>
  <c r="AG96" i="1"/>
  <c r="AG95" i="1" s="1"/>
  <c r="AT94" i="1"/>
  <c r="J30" i="6"/>
  <c r="AG100" i="1"/>
  <c r="W29" i="1"/>
  <c r="AN96" i="1" l="1"/>
  <c r="J39" i="6"/>
  <c r="J41" i="2"/>
  <c r="AN99" i="1"/>
  <c r="J39" i="5"/>
  <c r="AN100" i="1"/>
  <c r="AN95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<sst xmlns="http://schemas.openxmlformats.org/spreadsheetml/2006/main" count="13396" uniqueCount="1403">
  <si>
    <t>Export Komplet</t>
  </si>
  <si>
    <t/>
  </si>
  <si>
    <t>2.0</t>
  </si>
  <si>
    <t>ZAMOK</t>
  </si>
  <si>
    <t>False</t>
  </si>
  <si>
    <t>{69a66168-3373-4412-8176-cc7ea2f61f78}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</si>
  <si>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</si>
  <si>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</si>
  <si>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</si>
  <si>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</si>
  <si>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</si>
  <si>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</si>
  <si>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</si>
  <si>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</si>
  <si>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2021/105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</si>
  <si>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</si>
  <si>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</si>
  <si>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plochy ve vnitrobloku domu Dr. Zikmunda Wintra 432/8</t>
  </si>
  <si>
    <t>KSO:</t>
  </si>
  <si>
    <t>CC-CZ:</t>
  </si>
  <si>
    <t>Místo:</t>
  </si>
  <si>
    <t>Praha - Bubeneč (730106)</t>
  </si>
  <si>
    <t>Datum:</t>
  </si>
  <si>
    <t>1. 11. 2021</t>
  </si>
  <si>
    <t>Zadavatel:</t>
  </si>
  <si>
    <t>IČ:</t>
  </si>
  <si>
    <t>SNEO, a.s.</t>
  </si>
  <si>
    <t>DIČ:</t>
  </si>
  <si>
    <t>Uchazeč:</t>
  </si>
  <si>
    <t>Vyplň údaj</t>
  </si>
  <si>
    <t>Projektant:</t>
  </si>
  <si>
    <t>Hlaváček – architekti,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</si>
  <si>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</si>
  <si>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</si>
  <si>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</si>
  <si>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</si>
  <si>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VÝKAZ VÝMĚR BEZ TECHNICKÉ ČÁSTI DOKUMENTACE NENÍ ÚPLNÝ._x000D_
VÝROBCI JEDNOTLIVÝCH ZAŘÍZENÍ JSOU V NÁSLEDUJÍCÍ SPECIFIKACI UVEDENI POUZE JAKO REFERENČNí. PŘÍPADNÁ ZÁMĚNA ZA JINÉHO VÝROBCE JE MOŽNÁ.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</si>
  <si>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</si>
  <si>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</si>
  <si>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</si>
  <si>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</si>
  <si>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</si>
  <si>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</si>
  <si>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</si>
  <si>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</si>
  <si>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</si>
  <si>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</si>
  <si>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</si>
  <si>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</si>
  <si>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</si>
  <si>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</si>
  <si>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</si>
  <si>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</si>
  <si>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</si>
  <si>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</si>
  <si>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</si>
  <si>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</si>
  <si>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</si>
  <si>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</si>
  <si>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</si>
  <si>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</si>
  <si>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</si>
  <si>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</si>
  <si>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</si>
  <si>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</si>
  <si>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</si>
  <si>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</si>
  <si>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</si>
  <si>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</si>
  <si>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</si>
  <si>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</si>
  <si>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</si>
  <si>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</si>
  <si>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</si>
  <si>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</si>
  <si>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</si>
  <si>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</si>
  <si>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</si>
  <si>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</si>
  <si>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</si>
  <si>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</si>
  <si>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SO.01</t>
  </si>
  <si>
    <t>Stavební úpravy</t>
  </si>
  <si>
    <t>STA</t>
  </si>
  <si>
    <t>1</t>
  </si>
  <si>
    <t>{9a2d78b5-cf28-444f-92a0-f18ac957ac6e}</t>
  </si>
  <si>
    <t>2</t>
  </si>
  <si>
    <t>/</t>
  </si>
  <si>
    <t>D.1.1</t>
  </si>
  <si>
    <t>Architektonicko-stavební řešení</t>
  </si>
  <si>
    <t>Soupis</t>
  </si>
  <si>
    <t>{ec28f019-a61a-4f6f-a0b4-81b039c821a2}</t>
  </si>
  <si>
    <t>SO.02</t>
  </si>
  <si>
    <t>Komunikace a zpevněné plochy</t>
  </si>
  <si>
    <t>{e205d521-8f7b-40d0-8521-cb8e4cced517}</t>
  </si>
  <si>
    <t>SO.03</t>
  </si>
  <si>
    <t>Hospodaření s dešťovými vodami</t>
  </si>
  <si>
    <t>{ee490940-55ae-4305-845b-db8fe0e5f928}</t>
  </si>
  <si>
    <t>SO.04</t>
  </si>
  <si>
    <t>Sadové úpravy</t>
  </si>
  <si>
    <t>{c91b146c-f2ec-4e5d-88df-4aeeca4902be}</t>
  </si>
  <si>
    <t>SO.06</t>
  </si>
  <si>
    <t>Silnoproudá elektroinstalace</t>
  </si>
  <si>
    <t>{7fa6afb7-60b9-4d93-a42d-bfce26f78208}</t>
  </si>
  <si>
    <t>SO.07</t>
  </si>
  <si>
    <t>Slaboproudé rozvody</t>
  </si>
  <si>
    <t>{74c1e875-25cf-4d9e-b29d-2084af278287}</t>
  </si>
  <si>
    <t>VRN</t>
  </si>
  <si>
    <t>Vedlejší rozpočtové náklady</t>
  </si>
  <si>
    <t>{016c513f-a637-46c6-b206-d0150a52f263}</t>
  </si>
  <si>
    <t>KRYCÍ LIST SOUPISU PRACÍ</t>
  </si>
  <si>
    <t>Objekt:</t>
  </si>
  <si>
    <t>SO.01 - Stavební úpravy</t>
  </si>
  <si>
    <t>Soupis:</t>
  </si>
  <si>
    <t>D.1.1 -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</si>
  <si>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</si>
  <si>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</si>
  <si>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</si>
  <si>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</si>
  <si>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</si>
  <si>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</si>
  <si>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</si>
  <si>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</si>
  <si>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</si>
  <si>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</si>
  <si>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</si>
  <si>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</si>
  <si>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</si>
  <si>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</si>
  <si>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</si>
  <si>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</si>
  <si>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764 - Konstrukce klempířské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</si>
  <si>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</si>
  <si>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</si>
  <si>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</si>
  <si>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</si>
  <si>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</si>
  <si>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</si>
  <si>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</si>
  <si>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</si>
  <si>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</si>
  <si>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</si>
  <si>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</si>
  <si>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</si>
  <si>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</si>
  <si>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</si>
  <si>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</si>
  <si>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</si>
  <si>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</si>
  <si>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</si>
  <si>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</si>
  <si>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</si>
  <si>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</si>
  <si>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</si>
  <si>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113107132</t>
  </si>
  <si>
    <t>Odstranění podkladu z betonu prostého tl přes 150 do 300 mm ručně</t>
  </si>
  <si>
    <t>m2</t>
  </si>
  <si>
    <t>CS ÚRS 2021 02</t>
  </si>
  <si>
    <t>4</t>
  </si>
  <si>
    <t>-419029773</t>
  </si>
  <si>
    <t>PP</t>
  </si>
  <si>
    <t>Odstranění podkladů nebo krytů ručně s přemístěním hmot na skládku na vzdálenost do 3 m nebo s naložením na dopravní prostředek z betonu prostého, o tl. vrstvy přes 150 do 300 mm</t>
  </si>
  <si>
    <t>VV</t>
  </si>
  <si>
    <t>"výkop pod rampou"</t>
  </si>
  <si>
    <t>0,35*1,65</t>
  </si>
  <si>
    <t>131213102</t>
  </si>
  <si>
    <t>Hloubení jam v nesoudržných horninách třídy těžitelnosti I skupiny 3 ručně</t>
  </si>
  <si>
    <t>m3</t>
  </si>
  <si>
    <t>1505370602</t>
  </si>
  <si>
    <t>Hloubení jam ručně zapažených i nezapažených s urovnáním dna do předepsaného profilu a spádu v hornině třídy těžitelnosti I skupiny 3 nesoudržných</t>
  </si>
  <si>
    <t>"osazení závory"</t>
  </si>
  <si>
    <t>"základy pro osazení elekt. závory"</t>
  </si>
  <si>
    <t>0,5*0,5*0,9*2</t>
  </si>
  <si>
    <t>"základy pro el. sloupek"</t>
  </si>
  <si>
    <t>0,3*0,3*0,6*2</t>
  </si>
  <si>
    <t>"svahování" 0,45+0,108</t>
  </si>
  <si>
    <t>3</t>
  </si>
  <si>
    <t>132212112</t>
  </si>
  <si>
    <t>Hloubení rýh š do 800 mm v nesoudržných horninách třídy těžitelnosti I skupiny 3 ručně</t>
  </si>
  <si>
    <t>1187346532</t>
  </si>
  <si>
    <t>Hloubení rýh šířky do 800 mm ručně zapažených i nezapažených, s urovnáním dna do předepsaného profilu a spádu v hornině třídy těžitelnosti I skupiny 3 nesoudržných</t>
  </si>
  <si>
    <t>"hloubení 0,8 m v chodníku"</t>
  </si>
  <si>
    <t>0,8*0,35*(7,55-2,6)</t>
  </si>
  <si>
    <t>"výkop NN hl. 1,15m"</t>
  </si>
  <si>
    <t>(1,15-0,46)*0,55*(2,5-0,55)</t>
  </si>
  <si>
    <t>"výkop SLB hl. 1,15 m"</t>
  </si>
  <si>
    <t>(1,15-0,46)*0,55*(0,65+1,5+1,5+1,5+0,65)</t>
  </si>
  <si>
    <t>"hloubení v chodníku hl. 0,8 m"</t>
  </si>
  <si>
    <t>(0,8-0,46)*0,35*(4-2,5)</t>
  </si>
  <si>
    <t>(0,8-0,46)*0,35*(0,35+7,1)</t>
  </si>
  <si>
    <t>(0,8-0,46)*0,35*(3,25-0,35)</t>
  </si>
  <si>
    <t>139001101</t>
  </si>
  <si>
    <t>Příplatek za ztížení vykopávky v blízkosti podzemního vedení</t>
  </si>
  <si>
    <t>-581487723</t>
  </si>
  <si>
    <t>Příplatek k cenám hloubených vykopávek za ztížení vykopávky v blízkosti podzemního vedení nebo výbušnin pro jakoukoliv třídu horniny</t>
  </si>
  <si>
    <t>5</t>
  </si>
  <si>
    <t>151101101</t>
  </si>
  <si>
    <t>Zřízení příložného pažení a rozepření stěn rýh hl do 2 m</t>
  </si>
  <si>
    <t>-1135882664</t>
  </si>
  <si>
    <t>Zřízení pažení a rozepření stěn rýh pro podzemní vedení příložné pro jakoukoliv mezerovitost, hloubky do 2 m</t>
  </si>
  <si>
    <t>0,8*2*(7,55-2,6)</t>
  </si>
  <si>
    <t>(1,15-0,46)*2*(2,5-0,55)</t>
  </si>
  <si>
    <t>(1,15-0,46)*2*(0,65+1,5+1,5+1,5+0,65)</t>
  </si>
  <si>
    <t>(0,8-0,46)*2*(4-2,5)</t>
  </si>
  <si>
    <t>(0,8-0,46)*2*(0,35+7,1)</t>
  </si>
  <si>
    <t>(0,8-0,46)*2*(3,25-0,35)</t>
  </si>
  <si>
    <t>6</t>
  </si>
  <si>
    <t>151101111</t>
  </si>
  <si>
    <t>Odstranění příložného pažení a rozepření stěn rýh hl do 2 m</t>
  </si>
  <si>
    <t>-30051763</t>
  </si>
  <si>
    <t>Odstranění pažení a rozepření stěn rýh pro podzemní vedení s uložením materiálu na vzdálenost do 3 m od kraje výkopu příložné, hloubky do 2 m</t>
  </si>
  <si>
    <t>7</t>
  </si>
  <si>
    <t>162351104</t>
  </si>
  <si>
    <t>Vodorovné přemístění přes 500 do 1000 m výkopku/sypaniny z horniny třídy těžitelnosti I skupiny 1 až 3</t>
  </si>
  <si>
    <t>-1688058442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</si>
  <si>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</si>
  <si>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"výkopek tam a zpět"</t>
  </si>
  <si>
    <t>"svahování" (0,45+0,108)*2</t>
  </si>
  <si>
    <t>"zásyp rýh" 4,236*2</t>
  </si>
  <si>
    <t>"rozprostření nadbytku výkopku na pozemku investora"</t>
  </si>
  <si>
    <t>7,594-4,794</t>
  </si>
  <si>
    <t>8</t>
  </si>
  <si>
    <t>167151101</t>
  </si>
  <si>
    <t>Nakládání výkopku z hornin třídy těžitelnosti I skupiny 1 až 3 do 100 m3</t>
  </si>
  <si>
    <t>2103419170</t>
  </si>
  <si>
    <t>Nakládání, skládání a překládání neulehlého výkopku nebo sypaniny strojně nakládání, množství do 100 m3, z horniny třídy těžitelnosti I, skupiny 1 až 3</t>
  </si>
  <si>
    <t>0,6*0,35*(7,55-2,6)</t>
  </si>
  <si>
    <t>(1,15-0,46-0,2)*0,55*(2,5-0,55)</t>
  </si>
  <si>
    <t>(1,15-0,46-0,2)*0,55*(0,65+1,5+1,5+1,5+0,65)</t>
  </si>
  <si>
    <t>(0,8-0,46-0,2)*0,35*(4-2,5)</t>
  </si>
  <si>
    <t>(0,8-0,46-0,2)*0,35*(0,35+7,1)</t>
  </si>
  <si>
    <t>(0,8-0,46-0,2)*0,35*(3,25-0,35)</t>
  </si>
  <si>
    <t>9</t>
  </si>
  <si>
    <t>171111104</t>
  </si>
  <si>
    <t>Uložení sypaniny z hornin nesoudržných sypkých do násypů zhutněných ručně</t>
  </si>
  <si>
    <t>384648313</t>
  </si>
  <si>
    <t>Uložení sypanin do násypů ručně s rozprostřením sypaniny ve vrstvách a s hrubým urovnáním zhutněných z hornin nesoudržných sypkých</t>
  </si>
  <si>
    <t>10</t>
  </si>
  <si>
    <t>171251201</t>
  </si>
  <si>
    <t>Uložení sypaniny na skládky nebo meziskládky</t>
  </si>
  <si>
    <t>2030834439</t>
  </si>
  <si>
    <t>Uložení sypaniny na skládky nebo meziskládky bez hutnění s upravením uložené sypaniny do předepsaného tvaru</t>
  </si>
  <si>
    <t>11</t>
  </si>
  <si>
    <t>174151101</t>
  </si>
  <si>
    <t>Zásyp jam, šachet rýh nebo kolem objektů sypaninou se zhutněním</t>
  </si>
  <si>
    <t>-961773826</t>
  </si>
  <si>
    <t>Zásyp sypaninou z jakékoliv horniny strojně s uložením výkopku ve vrstvách se zhutněním jam, šachet, rýh nebo kolem objektů v těchto vykopávkách</t>
  </si>
  <si>
    <t>Zakládání</t>
  </si>
  <si>
    <t>12</t>
  </si>
  <si>
    <t>272313611</t>
  </si>
  <si>
    <t>Základové klenby z betonu tř. C 16/20 XC1</t>
  </si>
  <si>
    <t>-1249436137</t>
  </si>
  <si>
    <t>Základy z betonu prostého klenby z betonu kamenem neprokládaného tř. C 16/20 XC1</t>
  </si>
  <si>
    <t>"betonáž do výkopu"</t>
  </si>
  <si>
    <t>0,558*1,035 'Přepočtené koeficientem množství</t>
  </si>
  <si>
    <t>Svislé a kompletní konstrukce</t>
  </si>
  <si>
    <t>13</t>
  </si>
  <si>
    <t>338171115</t>
  </si>
  <si>
    <t>Osazování sloupků a vzpěr plotových ocelových v do 2,00 m ukotvením k pevnému podkladu</t>
  </si>
  <si>
    <t>kus</t>
  </si>
  <si>
    <t>48478504</t>
  </si>
  <si>
    <t>Montáž sloupků a vzpěr plotových ocelových trubkových nebo profilovaných výšky do 2,00 m ukotvením k pevnému podkladu</t>
  </si>
  <si>
    <t>P</t>
  </si>
  <si>
    <t>Poznámka k položce:_x000D_
- kotveno do zdiva a stávajícího základu, včetně chemických kotev</t>
  </si>
  <si>
    <t>"Plotová zeď 1"</t>
  </si>
  <si>
    <t>14</t>
  </si>
  <si>
    <t>M</t>
  </si>
  <si>
    <t>13314000-1</t>
  </si>
  <si>
    <t>sloupek z jeklu 70x70mm, pozink</t>
  </si>
  <si>
    <t>t</t>
  </si>
  <si>
    <t>1160288646</t>
  </si>
  <si>
    <t>2*9,7*1,58/1000*1,1</t>
  </si>
  <si>
    <t>348101210</t>
  </si>
  <si>
    <t>Osazení vrat nebo vrátek k oplocení na ocelové sloupky pl do 2 m2</t>
  </si>
  <si>
    <t>-1309106011</t>
  </si>
  <si>
    <t>Osazení vrat nebo vrátek k oplocení na sloupky ocelové, plochy jednotlivě do 2 m2</t>
  </si>
  <si>
    <t>16</t>
  </si>
  <si>
    <t>55342330-1</t>
  </si>
  <si>
    <t>branka do oplocení šířka 1200 mm, osazená na boční sloupky, konstrukce branky žárový pozink - rám z JA 50/50, výplň pletivo svařovaná síť 3,5 mm  obdelníková oka 50/100 mm výška dle výšky zdi, včetně kování klika-klika s bezpečnostním zámkem</t>
  </si>
  <si>
    <t>-711975981</t>
  </si>
  <si>
    <t>17</t>
  </si>
  <si>
    <t>348262404-1</t>
  </si>
  <si>
    <t>Dodávka a montáž ukončení plotové zdi krycí deskou hladkou přírodní - šířka plotové zdi 500 až 550 mm</t>
  </si>
  <si>
    <t>m</t>
  </si>
  <si>
    <t>1884572058</t>
  </si>
  <si>
    <t>Dodávka a montáž - systém suchého zdění ukončení plotové zdi krycí deskou lepenou mrazuvzdorným lepidlem hladkou přírodní (šedou) - šířka plotové zdi 500 až 550 mm</t>
  </si>
  <si>
    <t>13,835</t>
  </si>
  <si>
    <t>(5,945+6,2)</t>
  </si>
  <si>
    <t>"Plotová zeď 3,4"</t>
  </si>
  <si>
    <t>6,435</t>
  </si>
  <si>
    <t>4,715</t>
  </si>
  <si>
    <t>3,165</t>
  </si>
  <si>
    <t>18</t>
  </si>
  <si>
    <t>348262404-2</t>
  </si>
  <si>
    <t>Dodávka a montáž ukončení plotové zdi krycí deskou hladkou přírodní - šířka plotové zdi 310 až 350 mm</t>
  </si>
  <si>
    <t>-1424390649</t>
  </si>
  <si>
    <t>Dodávka a montáž - systém suchého zdění ukončení plotové zdi krycí deskou lepenou mrazuvzdorným lepidlem hladkou přírodní (šedou) - šířka plotové zdi 310 až 350 mm</t>
  </si>
  <si>
    <t>"Plotová zeď 2"</t>
  </si>
  <si>
    <t>4,66</t>
  </si>
  <si>
    <t>1,95</t>
  </si>
  <si>
    <t>(2,835+0,29+3,76+0,385+0,3*2)</t>
  </si>
  <si>
    <t>(4,92+0,3)</t>
  </si>
  <si>
    <t>19</t>
  </si>
  <si>
    <t>348262404-3</t>
  </si>
  <si>
    <t>Dodávka a montáž ukončení plotové zdi krycí deskou hladkou přírodní - šířka plotové zdi 400 až 450 mm</t>
  </si>
  <si>
    <t>440025536</t>
  </si>
  <si>
    <t>3,775-0,33</t>
  </si>
  <si>
    <t>Komunikace pozemní</t>
  </si>
  <si>
    <t>20</t>
  </si>
  <si>
    <t>581124115</t>
  </si>
  <si>
    <t>Kryt z betonu komunikace pro pěší tl. 150 mm</t>
  </si>
  <si>
    <t>-198519569</t>
  </si>
  <si>
    <t>Kryt z prostého betonu komunikací pro pěší  tl. 150 mm</t>
  </si>
  <si>
    <t>Úpravy povrchů, podlahy a osazování výplní</t>
  </si>
  <si>
    <t>621325203</t>
  </si>
  <si>
    <t>Oprava vnější vápenocementové štukové omítky složitosti 1 podhledů v rozsahu přes 30 do 50 %</t>
  </si>
  <si>
    <t>778781863</t>
  </si>
  <si>
    <t>Oprava vápenocementové omítky vnějších ploch stupně členitosti 1 štukové podhledů, v rozsahu opravované plochy přes 30 do 50%</t>
  </si>
  <si>
    <t>"Sousední zeď 5"</t>
  </si>
  <si>
    <t>"oprava stávající omítky"</t>
  </si>
  <si>
    <t>(7,845+4,885-7,29)*(3,5-0,25)</t>
  </si>
  <si>
    <t>(7,29-4,885)*(3,5-3,145)</t>
  </si>
  <si>
    <t>4,885*(5-3,145)</t>
  </si>
  <si>
    <t>22</t>
  </si>
  <si>
    <t>622125101</t>
  </si>
  <si>
    <t>Vyplnění spár cementovou maltou vnějších stěn z cihel</t>
  </si>
  <si>
    <t>-1263157753</t>
  </si>
  <si>
    <t>Vyplnění spár vnějších povrchů  cementovou maltou, ploch z cihel stěn</t>
  </si>
  <si>
    <t>2,67*13,835</t>
  </si>
  <si>
    <t>-2,02*0,31</t>
  </si>
  <si>
    <t>1,58*(5,945+1,2+6,2)*2</t>
  </si>
  <si>
    <t>-1,2*1,58*2</t>
  </si>
  <si>
    <t>1,8*4,66</t>
  </si>
  <si>
    <t>1,6*1,95</t>
  </si>
  <si>
    <t>1,5*(2,835+0,29+3,76+0,385+0,3*2)</t>
  </si>
  <si>
    <t>1,83*6,435</t>
  </si>
  <si>
    <t>1,73*4,715</t>
  </si>
  <si>
    <t>1,67*(3,165+0,15)</t>
  </si>
  <si>
    <t>1,55*(3,775-0,33)</t>
  </si>
  <si>
    <t>1,55*(4,92+0,3)</t>
  </si>
  <si>
    <t>7,29*3,145</t>
  </si>
  <si>
    <t>23</t>
  </si>
  <si>
    <t>622131101</t>
  </si>
  <si>
    <t>Cementový postřik vnějších stěn nanášený celoplošně ručně</t>
  </si>
  <si>
    <t>510726671</t>
  </si>
  <si>
    <t>Podkladní a spojovací vrstva vnějších omítaných ploch  cementový postřik nanášený ručně celoplošně stěn</t>
  </si>
  <si>
    <t>1,58*0,5*2</t>
  </si>
  <si>
    <t>24</t>
  </si>
  <si>
    <t>622142001</t>
  </si>
  <si>
    <t>Potažení vnějších stěn sklovláknitým pletivem vtlačeným do tenkovrstvé hmoty</t>
  </si>
  <si>
    <t>63331688</t>
  </si>
  <si>
    <t>Potažení vnějších ploch pletivem  v ploše nebo pruzích, na plném podkladu sklovláknitým vtlačením do tmelu stěn</t>
  </si>
  <si>
    <t>"budova ordinace"</t>
  </si>
  <si>
    <t>"doplnění zateplení"</t>
  </si>
  <si>
    <t>25</t>
  </si>
  <si>
    <t>622211021</t>
  </si>
  <si>
    <t>Montáž kontaktního zateplení vnějších stěn lepením a mechanickým kotvením polystyrénových desek do betonu a zdiva tl přes 80 do 120 mm</t>
  </si>
  <si>
    <t>-778498194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</si>
  <si>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</si>
  <si>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26</t>
  </si>
  <si>
    <t>28375938</t>
  </si>
  <si>
    <t>deska EPS 70 fasádní λ=0,039 tl 100mm</t>
  </si>
  <si>
    <t>-1441340600</t>
  </si>
  <si>
    <t>1*1,05 'Přepočtené koeficientem množství</t>
  </si>
  <si>
    <t>27</t>
  </si>
  <si>
    <t>622321141</t>
  </si>
  <si>
    <t>Vápenocementová omítka štuková dvouvrstvá vnějších stěn nanášená ručně</t>
  </si>
  <si>
    <t>-439302124</t>
  </si>
  <si>
    <t>Omítka vápenocementová vnějších ploch  nanášená ručně dvouvrstvá, tloušťky jádrové omítky do 15 mm a tloušťky štuku do 3 mm štuková stěn</t>
  </si>
  <si>
    <t>28</t>
  </si>
  <si>
    <t>622326259</t>
  </si>
  <si>
    <t>Oprava vnější vápenocementové omítky s celoplošným přeštukováním členitosti 1 v rozsahu přes 80 do 100 %</t>
  </si>
  <si>
    <t>1959569209</t>
  </si>
  <si>
    <t>Oprava vápenocementové omítky s celoplošným přeštukováním vnějších ploch stupně členitosti 1, v rozsahu opravované plochy přes 80 do 100%</t>
  </si>
  <si>
    <t>29</t>
  </si>
  <si>
    <t>622381022</t>
  </si>
  <si>
    <t>Tenkovrstvá minerální zatíraná (škrábaná) omítka zrnitost 2,0 mm vnějších stěn</t>
  </si>
  <si>
    <t>1768635488</t>
  </si>
  <si>
    <t>Omítka tenkovrstvá minerální vnějších ploch  probarvená, bez penetrace zatíraná (škrábaná), zrnitost 2,0 mm stěn</t>
  </si>
  <si>
    <t>30</t>
  </si>
  <si>
    <t>629995101</t>
  </si>
  <si>
    <t>Očištění vnějších ploch tlakovou vodou</t>
  </si>
  <si>
    <t>-289017962</t>
  </si>
  <si>
    <t>Očištění vnějších ploch tlakovou vodou omytím</t>
  </si>
  <si>
    <t>Ostatní konstrukce a práce, bourání</t>
  </si>
  <si>
    <t>31</t>
  </si>
  <si>
    <t>967031132</t>
  </si>
  <si>
    <t>Přisekání rovných ostění v cihelném zdivu na MV nebo MVC</t>
  </si>
  <si>
    <t>-1167315848</t>
  </si>
  <si>
    <t>Přisekání (špicování) plošné nebo rovných ostění zdiva z cihel pálených  rovných ostění, bez odstupu, po hrubém vybourání otvorů, na maltu vápennou nebo vápenocementovou</t>
  </si>
  <si>
    <t>0,5*1,58*2</t>
  </si>
  <si>
    <t>32</t>
  </si>
  <si>
    <t>971033651</t>
  </si>
  <si>
    <t>Vybourání otvorů ve zdivu cihelném pl do 4 m2 na MVC nebo MV tl do 600 mm</t>
  </si>
  <si>
    <t>824480846</t>
  </si>
  <si>
    <t>Vybourání otvorů ve zdivu základovém nebo nadzákladovém z cihel, tvárnic, příčkovek  z cihel pálených na maltu vápennou nebo vápenocementovou plochy do 4 m2, tl. do 600 mm</t>
  </si>
  <si>
    <t>1,2*1,58*0,5</t>
  </si>
  <si>
    <t>33</t>
  </si>
  <si>
    <t>977151119</t>
  </si>
  <si>
    <t>Jádrové vrty diamantovými korunkami do stavebních materiálů D přes 100 do 110 mm</t>
  </si>
  <si>
    <t>1601702495</t>
  </si>
  <si>
    <t>Jádrové vrty diamantovými korunkami do stavebních materiálů (železobetonu, betonu, cihel, obkladů, dlažeb, kamene) průměru přes 100 do 110 mm</t>
  </si>
  <si>
    <t>"šikmý prostup základem" 1</t>
  </si>
  <si>
    <t>34</t>
  </si>
  <si>
    <t>978015361</t>
  </si>
  <si>
    <t>Otlučení (osekání) vnější vápenné nebo vápenocementové omítky stupně členitosti 1 a 2 v rozsahu přes 40 do 50 %</t>
  </si>
  <si>
    <t>-1201618879</t>
  </si>
  <si>
    <t>Otlučení vápenných nebo vápenocementových omítek vnějších ploch s vyškrabáním spar a s očištěním zdiva stupně členitosti 1 a 2, v rozsahu přes 30 do 50 %</t>
  </si>
  <si>
    <t>35</t>
  </si>
  <si>
    <t>978015391</t>
  </si>
  <si>
    <t>Otlučení (osekání) vnější vápenné nebo vápenocementové omítky stupně členitosti 1 a 2 v rozsahu přes 80 do 100 %</t>
  </si>
  <si>
    <t>1863815735</t>
  </si>
  <si>
    <t>Otlučení vápenných nebo vápenocementových omítek vnějších ploch s vyškrabáním spar a s očištěním zdiva stupně členitosti 1 a 2, v rozsahu přes 80 do 100 %</t>
  </si>
  <si>
    <t>"celková plocha s omítkou 90%"</t>
  </si>
  <si>
    <t>"plocha s obkladem cca 10%"</t>
  </si>
  <si>
    <t>163,623*0,9 'Přepočtené koeficientem množství</t>
  </si>
  <si>
    <t>36</t>
  </si>
  <si>
    <t>978059641</t>
  </si>
  <si>
    <t>Odsekání a odebrání obkladů stěn z vnějších obkládaček plochy přes 1 m2</t>
  </si>
  <si>
    <t>-166454864</t>
  </si>
  <si>
    <t>Odsekání obkladů  stěn včetně otlučení podkladní omítky až na zdivo z obkládaček vnějších, z jakýchkoliv materiálů, plochy přes 1 m2</t>
  </si>
  <si>
    <t>163,623*0,1 'Přepočtené koeficientem množství</t>
  </si>
  <si>
    <t>997</t>
  </si>
  <si>
    <t>Přesun sutě</t>
  </si>
  <si>
    <t>37</t>
  </si>
  <si>
    <t>997013211</t>
  </si>
  <si>
    <t>Vnitrostaveništní doprava suti a vybouraných hmot pro budovy v do 6 m ručně</t>
  </si>
  <si>
    <t>-122705149</t>
  </si>
  <si>
    <t>Vnitrostaveništní doprava suti a vybouraných hmot  vodorovně do 50 m svisle ručně pro budovy a haly výšky do 6 m</t>
  </si>
  <si>
    <t>38</t>
  </si>
  <si>
    <t>997013219</t>
  </si>
  <si>
    <t>Příplatek k vnitrostaveništní dopravě suti a vybouraných hmot za zvětšenou dopravu suti ZKD 10 m</t>
  </si>
  <si>
    <t>1649685593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</si>
  <si>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</si>
  <si>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39</t>
  </si>
  <si>
    <t>997013501</t>
  </si>
  <si>
    <t>Odvoz suti a vybouraných hmot na skládku nebo meziskládku do 1 km se složením</t>
  </si>
  <si>
    <t>1980482905</t>
  </si>
  <si>
    <t>Odvoz suti a vybouraných hmot na skládku nebo meziskládku  se složením, na vzdálenost do 1 km</t>
  </si>
  <si>
    <t>40</t>
  </si>
  <si>
    <t>997013509</t>
  </si>
  <si>
    <t>Příplatek k odvozu suti a vybouraných hmot na skládku ZKD 1 km přes 1 km</t>
  </si>
  <si>
    <t>1078602307</t>
  </si>
  <si>
    <t>Odvoz suti a vybouraných hmot na skládku nebo meziskládku  se složením, na vzdálenost Příplatek k ceně za každý další i započatý 1 km přes 1 km</t>
  </si>
  <si>
    <t>13,129*24 'Přepočtené koeficientem množství</t>
  </si>
  <si>
    <t>41</t>
  </si>
  <si>
    <t>997013631</t>
  </si>
  <si>
    <t>Poplatek za uložení na skládce (skládkovné) stavebního odpadu směsného kód odpadu 17 09 04</t>
  </si>
  <si>
    <t>839165157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</si>
  <si>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</si>
  <si>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</si>
  <si>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</si>
  <si>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711</t>
  </si>
  <si>
    <t>Izolace proti vodě, vlhkosti a plynům</t>
  </si>
  <si>
    <t>42</t>
  </si>
  <si>
    <t>711113127</t>
  </si>
  <si>
    <t>Izolace proti vlhkosti svislá za studena těsnicí stěrkou jednosložkovou na bázi cementu</t>
  </si>
  <si>
    <t>-1067181148</t>
  </si>
  <si>
    <t>Izolace proti zemní vlhkosti natěradly a tmely za studena na ploše svislé S těsnicí stěrkou jednosložkovu na bázi cementu</t>
  </si>
  <si>
    <t>"detail napojení nové komunikace na stávající objekt"</t>
  </si>
  <si>
    <t>0,46*(5,945*2+6,2*2+0,5*2+13,835-0,31)</t>
  </si>
  <si>
    <t>0,46*4,66</t>
  </si>
  <si>
    <t>0,46*1,95</t>
  </si>
  <si>
    <t>0,46*(2,835+0,29+3,76+0,385+0,3*2)</t>
  </si>
  <si>
    <t>0,46*6,435</t>
  </si>
  <si>
    <t>0,46*4,715</t>
  </si>
  <si>
    <t>0,46*(3,165+0,15)</t>
  </si>
  <si>
    <t>0,46*(3,775-0,33)</t>
  </si>
  <si>
    <t>0,46*(4,92+0,3)</t>
  </si>
  <si>
    <t>0,46*7,29</t>
  </si>
  <si>
    <t>0,46*(7,845+4,885-7,25)</t>
  </si>
  <si>
    <t>0,46*2,645</t>
  </si>
  <si>
    <t>"odizolování budovy"</t>
  </si>
  <si>
    <t>0,46*(6,55+6,7+1,65+4,05+6,5)</t>
  </si>
  <si>
    <t>43</t>
  </si>
  <si>
    <t>711161210-1</t>
  </si>
  <si>
    <t>Izolace proti zemní vlhkosti nopovou fólií svislá, nopek v 25,0 mm, tl do 2,0 mm</t>
  </si>
  <si>
    <t>1345837239</t>
  </si>
  <si>
    <t>Izolace proti zemní vlhkosti a beztlakové vodě nopovými fóliemi na ploše svislé S vrstva ochranná, odvětrávací a drenážní výška nopku 25,0 mm, tl. fólie do 2,0 mm</t>
  </si>
  <si>
    <t>44</t>
  </si>
  <si>
    <t>711161384</t>
  </si>
  <si>
    <t>Izolace proti zemní vlhkosti nopovou fólií ukončení provětrávací lištou</t>
  </si>
  <si>
    <t>-136574965</t>
  </si>
  <si>
    <t>Izolace proti zemní vlhkosti a beztlakové vodě nopovými fóliemi ostatní ukončení izolace provětrávací lištou</t>
  </si>
  <si>
    <t>(5,945*2+6,2*2+0,5*2+13,835-0,31)</t>
  </si>
  <si>
    <t>(3,165+0,15)</t>
  </si>
  <si>
    <t>(3,775-0,33)</t>
  </si>
  <si>
    <t>7,29</t>
  </si>
  <si>
    <t>(7,845+4,885-7,25)</t>
  </si>
  <si>
    <t>2,645</t>
  </si>
  <si>
    <t>(6,55+6,7+1,65+4,05+6,5)</t>
  </si>
  <si>
    <t>45</t>
  </si>
  <si>
    <t>998711101</t>
  </si>
  <si>
    <t>Přesun hmot tonážní pro izolace proti vodě, vlhkosti a plynům v objektech v do 6 m</t>
  </si>
  <si>
    <t>800317050</t>
  </si>
  <si>
    <t>Přesun hmot pro izolace proti vodě, vlhkosti a plynům  stanovený z hmotnosti přesunovaného materiálu vodorovná dopravní vzdálenost do 50 m v objektech výšky do 6 m</t>
  </si>
  <si>
    <t>741</t>
  </si>
  <si>
    <t>Elektroinstalace - silnoproud</t>
  </si>
  <si>
    <t>46</t>
  </si>
  <si>
    <t>7412100531</t>
  </si>
  <si>
    <t>Montáž - sloupek pro čtečku karet</t>
  </si>
  <si>
    <t>470490651</t>
  </si>
  <si>
    <t>47</t>
  </si>
  <si>
    <t>7410000002</t>
  </si>
  <si>
    <t>Dodávka - sloupek pro čtečku karet, klíčový spínač, ovládací klávesnici, výška 1 m</t>
  </si>
  <si>
    <t>326247941</t>
  </si>
  <si>
    <t>48</t>
  </si>
  <si>
    <t>742220080</t>
  </si>
  <si>
    <t xml:space="preserve">Montáž čtečky bezkontaktních karet </t>
  </si>
  <si>
    <t>-1232410448</t>
  </si>
  <si>
    <t>Montáž čtečky bezkontaktních karet</t>
  </si>
  <si>
    <t>49</t>
  </si>
  <si>
    <t>7410000003</t>
  </si>
  <si>
    <t>Dodávka - bezkontaktní čtečka karet pro ovládání závor i pohonů, 2 kanálová</t>
  </si>
  <si>
    <t>148489297</t>
  </si>
  <si>
    <t>50</t>
  </si>
  <si>
    <t>7410000040</t>
  </si>
  <si>
    <t>Dodávka magnetických čtecích karet</t>
  </si>
  <si>
    <t>-266479522</t>
  </si>
  <si>
    <t>764</t>
  </si>
  <si>
    <t>Konstrukce klempířské</t>
  </si>
  <si>
    <t>51</t>
  </si>
  <si>
    <t>764002841</t>
  </si>
  <si>
    <t>Demontáž oplechování horních ploch zdí a nadezdívek do suti</t>
  </si>
  <si>
    <t>343458879</t>
  </si>
  <si>
    <t>Demontáž klempířských konstrukcí oplechování horních ploch zdí a nadezdívek do suti</t>
  </si>
  <si>
    <t>783</t>
  </si>
  <si>
    <t>Dokončovací práce - nátěry</t>
  </si>
  <si>
    <t>52</t>
  </si>
  <si>
    <t>783801401</t>
  </si>
  <si>
    <t>Ometení omítek před provedením nátěru</t>
  </si>
  <si>
    <t>-409603258</t>
  </si>
  <si>
    <t>Příprava podkladu omítek před provedením nátěru ometení</t>
  </si>
  <si>
    <t>0,25*(7,845+4,885-7,25)</t>
  </si>
  <si>
    <t>0,25*2,645</t>
  </si>
  <si>
    <t>53</t>
  </si>
  <si>
    <t>783823133</t>
  </si>
  <si>
    <t>Penetrační silikátový nátěr hladkých, tenkovrstvých zrnitých nebo štukových omítek</t>
  </si>
  <si>
    <t>813249439</t>
  </si>
  <si>
    <t>Penetrační nátěr omítek hladkých omítek hladkých, zrnitých tenkovrstvých nebo štukových stupně členitosti 1 a 2 silikátový</t>
  </si>
  <si>
    <t>54</t>
  </si>
  <si>
    <t>783826615</t>
  </si>
  <si>
    <t>Hydrofobizační transparentní silikonový nátěr omítek stupně členitosti 1 a 2</t>
  </si>
  <si>
    <t>972686304</t>
  </si>
  <si>
    <t>Hydrofobizační nátěr omítek silikonový, transparentní, povrchů hladkých omítek hladkých, zrnitých tenkovrstvých nebo štukových stupně členitosti 1 a 2</t>
  </si>
  <si>
    <t>(0,25)*13,835</t>
  </si>
  <si>
    <t>-(0,25)*0,31</t>
  </si>
  <si>
    <t>(0,25)*(5,945+1,2+6,2)*2</t>
  </si>
  <si>
    <t>-1,2*(0,25)*2</t>
  </si>
  <si>
    <t>0,5*0,25*2</t>
  </si>
  <si>
    <t>0,25*4,66</t>
  </si>
  <si>
    <t>0,25*1,95</t>
  </si>
  <si>
    <t>0,25*(2,835+0,29+3,76+0,385+0,3*2)</t>
  </si>
  <si>
    <t>0,25*6,435</t>
  </si>
  <si>
    <t>0,25*4,715</t>
  </si>
  <si>
    <t>0,25*(3,165+0,15)</t>
  </si>
  <si>
    <t>0,25*(3,775-0,33)</t>
  </si>
  <si>
    <t>0,25*(4,92+0,3)</t>
  </si>
  <si>
    <t>0,25*7,29</t>
  </si>
  <si>
    <t>55</t>
  </si>
  <si>
    <t>783827123</t>
  </si>
  <si>
    <t>Krycí jednonásobný silikátový nátěr omítek stupně členitosti 1 a 2</t>
  </si>
  <si>
    <t>-1377928963</t>
  </si>
  <si>
    <t>Krycí (ochranný ) nátěr omítek jednonásobný hladkých omítek hladkých, zrnitých tenkovrstvých nebo štukových stupně členitosti 1 a 2 silikátový</t>
  </si>
  <si>
    <t>(2,67-0,25)*13,835</t>
  </si>
  <si>
    <t>-(2,02-0,25)*0,31</t>
  </si>
  <si>
    <t>(1,58-0,25)*(5,945+1,2+6,2)*2</t>
  </si>
  <si>
    <t>-1,2*(1,58-0,25)*2</t>
  </si>
  <si>
    <t>(1,58-0,25)*0,5*2</t>
  </si>
  <si>
    <t>(1,8-0,25)*4,66</t>
  </si>
  <si>
    <t>(1,6-0,25)*1,95</t>
  </si>
  <si>
    <t>(1,5-0,25)*(2,835+0,29+3,76+0,385+0,3*2)</t>
  </si>
  <si>
    <t>(1,83-0,25)*6,435</t>
  </si>
  <si>
    <t>(1,73-0,25)*4,715</t>
  </si>
  <si>
    <t>(1,67-0,25)*(3,165+0,15)</t>
  </si>
  <si>
    <t>(1,55-0,25)*(3,775-0,33)</t>
  </si>
  <si>
    <t>(1,55-0,25)*(4,92+0,3)</t>
  </si>
  <si>
    <t>(3,145-0,25)*7,29</t>
  </si>
  <si>
    <t>Práce a dodávky M</t>
  </si>
  <si>
    <t>22-M</t>
  </si>
  <si>
    <t>Montáže technologických zařízení pro dopravní stavby</t>
  </si>
  <si>
    <t>56</t>
  </si>
  <si>
    <t>220860205</t>
  </si>
  <si>
    <t>Montáž parkovištní závory</t>
  </si>
  <si>
    <t>64</t>
  </si>
  <si>
    <t>1698313443</t>
  </si>
  <si>
    <t>Montáž parkovištní závory se zapojením, upevněním a přezkoušením</t>
  </si>
  <si>
    <t>"dopravní zařízení"</t>
  </si>
  <si>
    <t>"vjezdová / výjezdová závora délky 2,5 m"</t>
  </si>
  <si>
    <t>57</t>
  </si>
  <si>
    <t>74910450-1</t>
  </si>
  <si>
    <t>automatická závora s oválným hlinkovým ramenem silniční ráhno dl 2,5 m včetně ostatními komponenty, pracovní cyklus 350/hod, s řídící jednotkou, ochranné gumové červené lišty pro rameno, 4 kanálový zásuvný mini PLUG IN přijímač, paměť na 256 vysílačů nebo</t>
  </si>
  <si>
    <t>256</t>
  </si>
  <si>
    <t>-1308705281</t>
  </si>
  <si>
    <t xml:space="preserve">automatická závora s oválným hlinkovým ramenem silniční ráhno dl 2,5 m včetně ostatními komponenty, pracovní cyklus 350/hod, s řídící jednotkou, ochranné gumové červené lišty pro rameno, 4 kanálový zásuvný mini PLUG IN přijímač, paměť na 256 vysílačů nebo kódů, plovoucí kód, červená reflexní nálepka na rameno závory, Závora bude ovládaná 2 kanálovým dálkovým ovladač s vyšším stupněm zabezpečení, plovoucí kód; 433,92 MHz, SM2; nebo pomocí čtečky magnetických karet.
Dále bude závora ovládána tlačítkem ve zdravotním zařízení viz Slaboproud
</t>
  </si>
  <si>
    <t>58</t>
  </si>
  <si>
    <t>220860206</t>
  </si>
  <si>
    <t>Uvedeni parkovištní závory do trvalého provozu</t>
  </si>
  <si>
    <t>-463114797</t>
  </si>
  <si>
    <t>Uvedení do trvalého provozu parkovištní závory</t>
  </si>
  <si>
    <t>46-M</t>
  </si>
  <si>
    <t>Zemní práce při extr.mont.pracích</t>
  </si>
  <si>
    <t>59</t>
  </si>
  <si>
    <t>460421172</t>
  </si>
  <si>
    <t>Lože kabelů z písku nebo štěrkopísku tl 10 cm nad kabel, kryté plastovou deskou, š lože do 50 cm</t>
  </si>
  <si>
    <t>-1793540801</t>
  </si>
  <si>
    <t>Kabelové lože včetně podsypu, zhutnění a urovnání povrchu  z písku nebo štěrkopísku tloušťky 10 cm nad kabel zakryté plastovými deskami, šířky lože přes 25 do 50 cm</t>
  </si>
  <si>
    <t>(7,55-2,6)</t>
  </si>
  <si>
    <t>(2,5-0,55)</t>
  </si>
  <si>
    <t>(0,65+1,5+1,5+1,5+0,65)</t>
  </si>
  <si>
    <t>(4-2,5)</t>
  </si>
  <si>
    <t>(0,35+7,1)</t>
  </si>
  <si>
    <t>(3,25-0,35)</t>
  </si>
  <si>
    <t>60</t>
  </si>
  <si>
    <t>34575105</t>
  </si>
  <si>
    <t>deska kabelová krycí PVC červená, 300x7x2mm</t>
  </si>
  <si>
    <t>1415868361</t>
  </si>
  <si>
    <t>61</t>
  </si>
  <si>
    <t>460510084</t>
  </si>
  <si>
    <t>Kabelové prostupy z trub plastových do otvoru ve zdivu, průměru do 15 cm</t>
  </si>
  <si>
    <t>2119992418</t>
  </si>
  <si>
    <t>Kabelové prostupy, kanály a multikanály  kabelové prostupy z trub plastových včetně osazení, utěsnění a spárování do otvoru ve zdivu včetně vybourání, zazdění a začištění, vnitřního průměru do 15 cm</t>
  </si>
  <si>
    <t>62</t>
  </si>
  <si>
    <t>34571365</t>
  </si>
  <si>
    <t>trubka elektroinstalační HDPE tuhá dvouplášťová korugovaná D 94/110mm</t>
  </si>
  <si>
    <t>128</t>
  </si>
  <si>
    <t>-1409940012</t>
  </si>
  <si>
    <t>63</t>
  </si>
  <si>
    <t>460520164-1</t>
  </si>
  <si>
    <t>Montáž trubek ochranných plastových tuhých D do 110 mm uložených do betonových základů</t>
  </si>
  <si>
    <t>1285115515</t>
  </si>
  <si>
    <t>Poznámka k položce:_x000D_
a pod vozovku</t>
  </si>
  <si>
    <t>543867071</t>
  </si>
  <si>
    <t>65</t>
  </si>
  <si>
    <t>460742111</t>
  </si>
  <si>
    <t>Osazení kabelových prostupů z trub plastových do rýhy bez obsypu průměru do 10 cm - osazení do základu</t>
  </si>
  <si>
    <t>-541763405</t>
  </si>
  <si>
    <t>Osazení kabelových prostupů včetně utěsnění a spárování z trub plastových do rýhy, bez výkopových prací bez obsypu, vnitřního průměru do 10 cm - osazení do základu</t>
  </si>
  <si>
    <t>Poznámka k položce:_x000D_
- chráničky budou umístěny na střed</t>
  </si>
  <si>
    <t>"chránička DN 40 mm"</t>
  </si>
  <si>
    <t>2*2*0,9</t>
  </si>
  <si>
    <t>"chránička DN 75 mm"</t>
  </si>
  <si>
    <t>2*0,6</t>
  </si>
  <si>
    <t>66</t>
  </si>
  <si>
    <t>34571353</t>
  </si>
  <si>
    <t>trubka elektroinstalační ohebná dvouplášťová korugovaná (chránička) D 61/75mm, HDPE+LDPE</t>
  </si>
  <si>
    <t>-343468612</t>
  </si>
  <si>
    <t>67</t>
  </si>
  <si>
    <t>34571350</t>
  </si>
  <si>
    <t>trubka elektroinstalační ohebná dvouplášťová korugovaná (chránička) D 32/40mm, HDPE+LDPE</t>
  </si>
  <si>
    <t>-659058993</t>
  </si>
  <si>
    <t>SO.02 - Komunikace a zpevněné plochy</t>
  </si>
  <si>
    <t xml:space="preserve">    4 - Vodorovné konstrukce</t>
  </si>
  <si>
    <t xml:space="preserve">    8 - Trubní vedení</t>
  </si>
  <si>
    <t xml:space="preserve">    998 - Přesun hmot</t>
  </si>
  <si>
    <t>113106185</t>
  </si>
  <si>
    <t>Rozebrání dlažeb vozovek z drobných kostek s ložem z kameniva strojně pl do 50 m2</t>
  </si>
  <si>
    <t>-723254242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</si>
  <si>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</si>
  <si>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"výměra viz Situace"</t>
  </si>
  <si>
    <t>"bourací práce"</t>
  </si>
  <si>
    <t>"vybourání stávající vozovky s kamenným dlážděným krytem, včetně odvozu a skládkovného (stávající dlažba bude zpětně použita)"</t>
  </si>
  <si>
    <t>"kamenná dlažba DL 80 včetně lože"</t>
  </si>
  <si>
    <t>650</t>
  </si>
  <si>
    <t>113107212</t>
  </si>
  <si>
    <t>Odstranění podkladu z kameniva těženého tl přes 100 do 200 mm strojně pl přes 200 m2</t>
  </si>
  <si>
    <t>1619023147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</si>
  <si>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</si>
  <si>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"MZK tl. 150 mm"</t>
  </si>
  <si>
    <t>"vybourání stávající vozovky s betonovým krytem, včetně odvozu a skládkovného"</t>
  </si>
  <si>
    <t>520</t>
  </si>
  <si>
    <t>113107222</t>
  </si>
  <si>
    <t>Odstranění podkladu z kameniva drceného tl přes 100 do 200 mm strojně pl přes 200 m2</t>
  </si>
  <si>
    <t>236675718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</si>
  <si>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</si>
  <si>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"ŠD tl. 150 mm"</t>
  </si>
  <si>
    <t>113107230</t>
  </si>
  <si>
    <t>Odstranění podkladu z betonu prostého tl do 100 mm strojně pl přes 200 m2</t>
  </si>
  <si>
    <t>1590849985</t>
  </si>
  <si>
    <t>Odstranění podkladů nebo krytů strojně plochy jednotlivě přes 200 m2 s přemístěním hmot na skládku na vzdálenost do 20 m nebo s naložením na dopravní prostředek z betonu prostého, o tl. vrstvy do 100 mm</t>
  </si>
  <si>
    <t>122251103</t>
  </si>
  <si>
    <t>Odkopávky a prokopávky nezapažené v hornině třídy těžitelnosti I skupiny 3 objem do 100 m3 strojně</t>
  </si>
  <si>
    <t>-1014916712</t>
  </si>
  <si>
    <t>Odkopávky a prokopávky nezapažené strojně v hornině třídy těžitelnosti I skupiny 3 přes 50 do 100 m3</t>
  </si>
  <si>
    <t>"zemní práce"</t>
  </si>
  <si>
    <t>"výkop"</t>
  </si>
  <si>
    <t>70</t>
  </si>
  <si>
    <t>122251104</t>
  </si>
  <si>
    <t>Odkopávky a prokopávky nezapažené v hornině třídy těžitelnosti I skupiny 3 objem do 500 m3 strojně</t>
  </si>
  <si>
    <t>-1324075784</t>
  </si>
  <si>
    <t>Odkopávky a prokopávky nezapažené strojně v hornině třídy těžitelnosti I skupiny 3 přes 100 do 500 m3</t>
  </si>
  <si>
    <t>"případné  sanační opatření - materiál vhodný do aktivní zóny a do násypů tl. 0,3-0,5 m"</t>
  </si>
  <si>
    <t>836*0,5</t>
  </si>
  <si>
    <t>131251100</t>
  </si>
  <si>
    <t>Hloubení jam nezapažených v hornině třídy těžitelnosti I skupiny 3 objem do 20 m3 strojně</t>
  </si>
  <si>
    <t>798519454</t>
  </si>
  <si>
    <t>Hloubení nezapažených jam a zářezů strojně s urovnáním dna do předepsaného profilu a spádu v hornině třídy těžitelnosti I skupiny 3 do 20 m3</t>
  </si>
  <si>
    <t xml:space="preserve">"nová uliční vpusť" </t>
  </si>
  <si>
    <t>"ze situace"</t>
  </si>
  <si>
    <t>3*0,7*0,7*1,6</t>
  </si>
  <si>
    <t>132251101</t>
  </si>
  <si>
    <t>Hloubení rýh nezapažených š do 800 mm v hornině třídy těžitelnosti I skupiny 3 objem do 20 m3 strojně</t>
  </si>
  <si>
    <t>-1873166170</t>
  </si>
  <si>
    <t>Hloubení nezapažených rýh šířky do 800 mm strojně s urovnáním dna do předepsaného profilu a spádu v hornině třídy těžitelnosti I skupiny 3 do 20 m3</t>
  </si>
  <si>
    <t>"drenáž z drenážní trubky DN 100 s obsypem drtí 16/32"</t>
  </si>
  <si>
    <t>35*0,45*0,6</t>
  </si>
  <si>
    <t>-1750864291</t>
  </si>
  <si>
    <t>"násyp - tam a zpět"</t>
  </si>
  <si>
    <t>50*2</t>
  </si>
  <si>
    <t>((3*0,7*0,7*1,6)-(3*0,45*0,45*1,6))*2</t>
  </si>
  <si>
    <t>162751117</t>
  </si>
  <si>
    <t>Vodorovné přemístění přes 9 000 do 10000 m výkopku/sypaniny z horniny třídy těžitelnosti I skupiny 1 až 3</t>
  </si>
  <si>
    <t>-292326700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</si>
  <si>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</si>
  <si>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"násyp"</t>
  </si>
  <si>
    <t>-50</t>
  </si>
  <si>
    <t>3*0,7*0,7*1,6-1,38</t>
  </si>
  <si>
    <t>162751119</t>
  </si>
  <si>
    <t>Příplatek k vodorovnému přemístění výkopku/sypaniny z horniny třídy těžitelnosti I skupiny 1 až 3 ZKD 1000 m přes 10000 m</t>
  </si>
  <si>
    <t>-643891972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</si>
  <si>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</si>
  <si>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448,422*15 'Přepočtené koeficientem množství</t>
  </si>
  <si>
    <t>-349331614</t>
  </si>
  <si>
    <t>(3*0,7*0,7*1,6)-3*0,45*0,45*1,6</t>
  </si>
  <si>
    <t>171151103</t>
  </si>
  <si>
    <t>Uložení sypaniny z hornin soudržných do násypů zhutněných strojně</t>
  </si>
  <si>
    <t>567619712</t>
  </si>
  <si>
    <t>Uložení sypanin do násypů strojně s rozprostřením sypaniny ve vrstvách a s hrubým urovnáním zhutněných z hornin soudržných jakékoliv třídy těžitelnosti</t>
  </si>
  <si>
    <t>171152111</t>
  </si>
  <si>
    <t>Uložení sypaniny z hornin nesoudržných a sypkých do násypů zhutněných v aktivní zóně silnic a dálnic</t>
  </si>
  <si>
    <t>1743373972</t>
  </si>
  <si>
    <t>Uložení sypaniny do zhutněných násypů pro silnice, dálnice a letiště s rozprostřením sypaniny ve vrstvách, s hrubým urovnáním a uzavřením povrchu násypu z hornin nesoudržných sypkých v aktivní zóně</t>
  </si>
  <si>
    <t xml:space="preserve">Poznámka k položce:_x000D_
(podle výsledků zatěžovacích zkoušek na základě doporučení geologa)  </t>
  </si>
  <si>
    <t>58344155-1</t>
  </si>
  <si>
    <t>materiál vhodný do aktivní zóny a do násypů, přesná receptura bude konzultována s odpovědným geologem stavby</t>
  </si>
  <si>
    <t>70919229</t>
  </si>
  <si>
    <t xml:space="preserve">Poznámka k položce:_x000D_
- štěrkodrť 0-63_x000D_
(podle výsledků zatěžovacích zkoušek na základě doporučení geologa)  </t>
  </si>
  <si>
    <t>418*2 'Přepočtené koeficientem množství</t>
  </si>
  <si>
    <t>171201221</t>
  </si>
  <si>
    <t>Poplatek za uložení na skládce (skládkovné) zeminy a kamení kód odpadu 17 05 04</t>
  </si>
  <si>
    <t>1930317534</t>
  </si>
  <si>
    <t>Poplatek za uložení stavebního odpadu na skládce (skládkovné) zeminy a kamení zatříděného do Katalogu odpadů pod kódem 17 05 04</t>
  </si>
  <si>
    <t>448,422*1,9 'Přepočtené koeficientem množství</t>
  </si>
  <si>
    <t>-389410223</t>
  </si>
  <si>
    <t>-1698099280</t>
  </si>
  <si>
    <t>181351103</t>
  </si>
  <si>
    <t>Rozprostření ornice tl vrstvy do 200 mm pl přes 100 do 500 m2 v rovině nebo ve svahu do 1:5 strojně</t>
  </si>
  <si>
    <t>-2092729259</t>
  </si>
  <si>
    <t>Rozprostření a urovnání ornice v rovině nebo ve svahu sklonu do 1:5 strojně při souvislé ploše přes 100 do 500 m2, tl. vrstvy do 200 mm</t>
  </si>
  <si>
    <t xml:space="preserve">"Ohumusování tl. 200 mm" </t>
  </si>
  <si>
    <t>340</t>
  </si>
  <si>
    <t>181951111</t>
  </si>
  <si>
    <t>Úprava pláně v hornině třídy těžitelnosti I skupiny 1 až 3 bez zhutnění strojně</t>
  </si>
  <si>
    <t>1442061205</t>
  </si>
  <si>
    <t>Úprava pláně vyrovnáním výškových rozdílů strojně v hornině třídy těžitelnosti I, skupiny 1 až 3 bez zhutnění</t>
  </si>
  <si>
    <t>"Úprava pláně bez zhutnění - příprava pro ohumusování"</t>
  </si>
  <si>
    <t>181951112</t>
  </si>
  <si>
    <t>Úprava pláně v hornině třídy těžitelnosti I skupiny 1 až 3 se zhutněním strojně</t>
  </si>
  <si>
    <t>2085130812</t>
  </si>
  <si>
    <t>Úprava pláně vyrovnáním výškových rozdílů strojně v hornině třídy těžitelnosti I, skupiny 1 až 3 se zhutněním</t>
  </si>
  <si>
    <t xml:space="preserve">"Úprava pláně zhutněná Edef,2=45 Mpa" </t>
  </si>
  <si>
    <t>"vozovka s krytem dlážděným kamennou dlažbou a konstrukcí ve složení (D1-D-3, TDZ VI)"</t>
  </si>
  <si>
    <t>482</t>
  </si>
  <si>
    <t>"parkovací stání s krytem dlážděným cementobetonovou dlažbou a konstrukcí ve složení (D1-D-3, TDZ VI)"</t>
  </si>
  <si>
    <t>331</t>
  </si>
  <si>
    <t>-1376820310</t>
  </si>
  <si>
    <t xml:space="preserve">"Úprava pláně zhutněná Edef,2=30 Mpa" </t>
  </si>
  <si>
    <t>"konstrukce chodníku"</t>
  </si>
  <si>
    <t>20,5</t>
  </si>
  <si>
    <t>"reliéfní cementobetonová dlažba s konstrukcí ve složení (D2-D-1, TDZ CH)"</t>
  </si>
  <si>
    <t>2,5</t>
  </si>
  <si>
    <t>211531111</t>
  </si>
  <si>
    <t>Výplň odvodňovacích žeber nebo trativodů kamenivem hrubým drceným frakce 16 až 63 mm</t>
  </si>
  <si>
    <t>-926904856</t>
  </si>
  <si>
    <t>Výplň kamenivem do rýh odvodňovacích žeber nebo trativodů  bez zhutnění, s úpravou povrchu výplně kamenivem hrubým drceným frakce 16 až 63 mm</t>
  </si>
  <si>
    <t>35*(0,45*0,6-0,1*0,4)</t>
  </si>
  <si>
    <t>211971121</t>
  </si>
  <si>
    <t>Zřízení opláštění žeber nebo trativodů geotextilií v rýze nebo zářezu sklonu přes 1:2 š do 2,5 m</t>
  </si>
  <si>
    <t>-12767634</t>
  </si>
  <si>
    <t>Zřízení opláštění výplně z geotextilie odvodňovacích žeber nebo trativodů  v rýze nebo zářezu se stěnami svislými nebo šikmými o sklonu přes 1:2 při rozvinuté šířce opláštění do 2,5 m</t>
  </si>
  <si>
    <t>35*2,5</t>
  </si>
  <si>
    <t>69311081</t>
  </si>
  <si>
    <t>geotextilie netkaná separační, ochranná, filtrační, drenážní PES 300g/m2</t>
  </si>
  <si>
    <t>1910171163</t>
  </si>
  <si>
    <t>87,5*1,1845 'Přepočtené koeficientem množství</t>
  </si>
  <si>
    <t>212572121</t>
  </si>
  <si>
    <t>Lože pro trativody z kameniva drobného těženého</t>
  </si>
  <si>
    <t>-143621933</t>
  </si>
  <si>
    <t>35*0,1*0,4</t>
  </si>
  <si>
    <t>212752411</t>
  </si>
  <si>
    <t>Trativod z drenážních trubek korugovaných PE-HD SN 8 perforace 220° včetně lože otevřený výkop DN 100 pro liniové stavby</t>
  </si>
  <si>
    <t>1814686000</t>
  </si>
  <si>
    <t>Trativody z drenážních trubek pro liniové stavby a komunikace se zřízením štěrkového lože pod trubky a s jejich obsypem v otevřeném výkopu trubka korugovaná sendvičová PE-HD SN 8 perforace 220° DN 100</t>
  </si>
  <si>
    <t>Vodorovné konstrukce</t>
  </si>
  <si>
    <t>452311151</t>
  </si>
  <si>
    <t>Podkladní desky z betonu prostého tř. C 20/25 otevřený výkop</t>
  </si>
  <si>
    <t>-1540583311</t>
  </si>
  <si>
    <t>Podkladní a zajišťovací konstrukce z betonu prostého v otevřeném výkopu desky pod potrubí, stoky a drobné objekty z betonu tř. C 20/25</t>
  </si>
  <si>
    <t>3*0,7*0,7*0,1</t>
  </si>
  <si>
    <t>564851111</t>
  </si>
  <si>
    <t>Podklad ze štěrkodrtě ŠD tl 150 mm</t>
  </si>
  <si>
    <t>1083516395</t>
  </si>
  <si>
    <t>Podklad ze štěrkodrti ŠD  s rozprostřením a zhutněním, po zhutnění tl. 150 mm</t>
  </si>
  <si>
    <t>Poznámka k položce:_x000D_
štěrkodrť 0-63</t>
  </si>
  <si>
    <t>"štěrkodrť ŠDB min. tl. 150 mm"</t>
  </si>
  <si>
    <t>-566736351</t>
  </si>
  <si>
    <t>"štěrkodrť 0-63  ŠDA min. tl. 150 mm"</t>
  </si>
  <si>
    <t>564952111</t>
  </si>
  <si>
    <t>Podklad z mechanicky zpevněného kameniva MZK tl 150 mm</t>
  </si>
  <si>
    <t>-574853704</t>
  </si>
  <si>
    <t>Podklad z mechanicky zpevněného kameniva MZK (minerální beton)  s rozprostřením a s hutněním, po zhutnění tl. 150 mm</t>
  </si>
  <si>
    <t>"mechanicky zpevněné kamenivo MZK tl. 150 mm"</t>
  </si>
  <si>
    <t>591211111</t>
  </si>
  <si>
    <t>Kladení dlažby z kostek drobných z kamene do lože z kameniva těženého tl 50 mm</t>
  </si>
  <si>
    <t>1389209674</t>
  </si>
  <si>
    <t>Kladení dlažby z kostek  s provedením lože do tl. 50 mm, s vyplněním spár, s dvojím beraněním a se smetením přebytečného materiálu na krajnici drobných z kamene, do lože z kameniva těženého</t>
  </si>
  <si>
    <t>"dlažba DL 80 mm (použita stávající), lože z drtě L 40 mm"</t>
  </si>
  <si>
    <t>596211110</t>
  </si>
  <si>
    <t>Kladení zámkové dlažby komunikací pro pěší tl 60 mm skupiny A pl do 50 m2</t>
  </si>
  <si>
    <t>800654494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</si>
  <si>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</si>
  <si>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"betonová dlažba DL I 60 mm, ložná vrstva z drti 4-8L 30 mm"</t>
  </si>
  <si>
    <t>"betonová skladebná dlažba DL I 60 mm, lože z drti L 30 mm"</t>
  </si>
  <si>
    <t>59245021</t>
  </si>
  <si>
    <t>dlažba tvar čtverec betonová 200x200x60mm přírodní</t>
  </si>
  <si>
    <t>285467906</t>
  </si>
  <si>
    <t>25*1,03</t>
  </si>
  <si>
    <t>59245006</t>
  </si>
  <si>
    <t>dlažba tvar obdélník betonová pro nevidomé 200x100x60mm barevná</t>
  </si>
  <si>
    <t>863946929</t>
  </si>
  <si>
    <t>2,5*1,03</t>
  </si>
  <si>
    <t>596211114</t>
  </si>
  <si>
    <t>Příplatek za kombinaci dvou barev u kladení betonových dlažeb komunikací pro pěší tl 60 mm skupiny A</t>
  </si>
  <si>
    <t>419647124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</si>
  <si>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</si>
  <si>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596212213</t>
  </si>
  <si>
    <t>Kladení zámkové dlažby pozemních komunikací tl 80 mm skupiny A pl přes 300 m2</t>
  </si>
  <si>
    <t>-1640921842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</si>
  <si>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</si>
  <si>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"betonová dlažba DL 80 mm, lože z drtě L 40 mm"</t>
  </si>
  <si>
    <t>59245020</t>
  </si>
  <si>
    <t>dlažba tvar obdélník betonová 200x100x80mm přírodní</t>
  </si>
  <si>
    <t>-1166076130</t>
  </si>
  <si>
    <t>331*1,01 'Přepočtené koeficientem množství</t>
  </si>
  <si>
    <t>Trubní vedení</t>
  </si>
  <si>
    <t>895941111</t>
  </si>
  <si>
    <t>Zřízení vpusti kanalizační uliční z betonových dílců typ UV-50 normální</t>
  </si>
  <si>
    <t>150899569</t>
  </si>
  <si>
    <t>Zřízení vpusti kanalizační  uliční z betonových dílců typ UV-50 normální</t>
  </si>
  <si>
    <t>Poznámka k položce:_x000D_
Popis a uspořádání vpustí je v přílohách č.1 - Technická zpráva a č.7 Šachty, vpusti.</t>
  </si>
  <si>
    <t>59223850-1</t>
  </si>
  <si>
    <t>dno pro uliční vpusť s výtokovým otvorem pro kameninu DN 200 betonové 450x380x50mm</t>
  </si>
  <si>
    <t>957612298</t>
  </si>
  <si>
    <t>59223857</t>
  </si>
  <si>
    <t>skruž pro uliční vpusť horní betonová 450x295x50mm</t>
  </si>
  <si>
    <t>-925021691</t>
  </si>
  <si>
    <t>59223862</t>
  </si>
  <si>
    <t>skruž pro uliční vpusť středová betonová 450x295x50mm</t>
  </si>
  <si>
    <t>-1796156745</t>
  </si>
  <si>
    <t>59223864</t>
  </si>
  <si>
    <t>prstenec pro uliční vpusť vyrovnávací betonový 390x60x130mm</t>
  </si>
  <si>
    <t>-397214472</t>
  </si>
  <si>
    <t>BTL.0006305</t>
  </si>
  <si>
    <t>skruž betonová pro uliční vpusťs výtokovým otvorem PVC 450/350/3a, 45x35x5cm</t>
  </si>
  <si>
    <t>2078948372</t>
  </si>
  <si>
    <t>59223854-2</t>
  </si>
  <si>
    <t>těsnící pryžový kroužek DN200</t>
  </si>
  <si>
    <t>1644636220</t>
  </si>
  <si>
    <t>6*3</t>
  </si>
  <si>
    <t>899204112</t>
  </si>
  <si>
    <t>Osazení mříží litinových včetně rámů a košů na bahno pro třídu zatížení D400, E600</t>
  </si>
  <si>
    <t>-965203441</t>
  </si>
  <si>
    <t>55242320</t>
  </si>
  <si>
    <t>uliční mříž s rámem vtoková litinová plochá 500x500mm</t>
  </si>
  <si>
    <t>-1746154959</t>
  </si>
  <si>
    <t>56241516</t>
  </si>
  <si>
    <t>koš kalový dlouhý pro žlaby z PE š 300mm</t>
  </si>
  <si>
    <t>-707909656</t>
  </si>
  <si>
    <t>912111111</t>
  </si>
  <si>
    <t>Montáž zábrany parkovací sloupku v do 800 mm zabetonovaného</t>
  </si>
  <si>
    <t>1583300215</t>
  </si>
  <si>
    <t>Montáž zábrany parkovací  tvaru sloupku do výšky 800 mm zabetonované</t>
  </si>
  <si>
    <t>"zahrazovací, sklopný, parkovací sloupek"</t>
  </si>
  <si>
    <t>74910161</t>
  </si>
  <si>
    <t>sloupek parkovací sklopný 500x800x350mm uzamykatelný komaxit 3 nohy</t>
  </si>
  <si>
    <t>1124343945</t>
  </si>
  <si>
    <t>914111111</t>
  </si>
  <si>
    <t>Montáž svislé dopravní značky do velikosti 1 m2 objímkami na sloupek nebo konzolu</t>
  </si>
  <si>
    <t>-501475800</t>
  </si>
  <si>
    <t>Montáž svislé dopravní značky základní  velikosti do 1 m2 objímkami na sloupky nebo konzoly</t>
  </si>
  <si>
    <t>"IP12" 1</t>
  </si>
  <si>
    <t>"B20a" 1</t>
  </si>
  <si>
    <t>"B29" 1</t>
  </si>
  <si>
    <t>"E1" 1</t>
  </si>
  <si>
    <t>40445625</t>
  </si>
  <si>
    <t>informativní značky provozní IP8, IP9, IP11-IP13 500x700mm</t>
  </si>
  <si>
    <t>1495749409</t>
  </si>
  <si>
    <t xml:space="preserve">Poznámka k položce:_x000D_
svislé dopravní značky, ocelové pozinkované se zpevněným rámečkem po obvodě, v reflexní úpravě velikosti střední)  </t>
  </si>
  <si>
    <t>40445620</t>
  </si>
  <si>
    <t>zákazové, příkazové dopravní značky B1-B34, C1-15 700mm</t>
  </si>
  <si>
    <t>-1531074205</t>
  </si>
  <si>
    <t>40445647</t>
  </si>
  <si>
    <t>dodatkové tabulky E1, E2a,b , E6, E9, E10 E12c, E17 500x500mm</t>
  </si>
  <si>
    <t>680195314</t>
  </si>
  <si>
    <t>914511111</t>
  </si>
  <si>
    <t>Montáž sloupku dopravních značek délky do 3,5 m s betonovým základem</t>
  </si>
  <si>
    <t>1732797207</t>
  </si>
  <si>
    <t>Montáž sloupku dopravních značek  délky do 3,5 m do betonového základu</t>
  </si>
  <si>
    <t>Poznámka k položce:_x000D_
betonový základ 0,4x0,4x0,8 z C16/20-XF2</t>
  </si>
  <si>
    <t>"sloupky pro osazení svislého dopravního značení, nové"</t>
  </si>
  <si>
    <t>40445230</t>
  </si>
  <si>
    <t>sloupek pro dopravní značku Zn D 70mm v 3,5m</t>
  </si>
  <si>
    <t>679985383</t>
  </si>
  <si>
    <t>40445257</t>
  </si>
  <si>
    <t>svorka upínací na sloupek D 70mm</t>
  </si>
  <si>
    <t>-1862991442</t>
  </si>
  <si>
    <t>40445254</t>
  </si>
  <si>
    <t>víčko plastové na sloupek D 70mm</t>
  </si>
  <si>
    <t>1362456433</t>
  </si>
  <si>
    <t>915131112</t>
  </si>
  <si>
    <t>Vodorovné dopravní značení přechody pro chodce, šipky, symboly retroreflexní bílá barva</t>
  </si>
  <si>
    <t>1441903886</t>
  </si>
  <si>
    <t>Vodorovné dopravní značení stříkané barvou  přechody pro chodce, šipky, symboly bílé retroreflexní</t>
  </si>
  <si>
    <t>"vodorovné dopravní značení provedené nátěrem nebo nástřikem na vozovku, barva bílá"</t>
  </si>
  <si>
    <t>136*0,125</t>
  </si>
  <si>
    <t>2*1</t>
  </si>
  <si>
    <t>915131116</t>
  </si>
  <si>
    <t>Vodorovné dopravní značení přechody pro chodce, šipky, symboly retroreflexní žlutá barva</t>
  </si>
  <si>
    <t>1163304615</t>
  </si>
  <si>
    <t>Vodorovné dopravní značení stříkané barvou  přechody pro chodce, šipky, symboly žluté retroreflexní</t>
  </si>
  <si>
    <t>"vodorovné dopravní značení provedené nátěrem nebo nástřikem na vozovku, barva žlutá"</t>
  </si>
  <si>
    <t>17*0,125</t>
  </si>
  <si>
    <t>915621111</t>
  </si>
  <si>
    <t>Předznačení vodorovného plošného značení</t>
  </si>
  <si>
    <t>-871200904</t>
  </si>
  <si>
    <t>Předznačení pro vodorovné značení  stříkané barvou nebo prováděné z nátěrových hmot plošné šipky, symboly, nápisy</t>
  </si>
  <si>
    <t>916131213</t>
  </si>
  <si>
    <t>Osazení silničního obrubníku betonového stojatého s boční opěrou do lože z betonu prostého</t>
  </si>
  <si>
    <t>612651535</t>
  </si>
  <si>
    <t>Osazení silničního obrubníku betonového se zřízením lože, s vyplněním a zatřením spár cementovou maltou stojatého s boční opěrou z betonu prostého, do lože z betonu prostého</t>
  </si>
  <si>
    <t>Poznámka k položce:_x000D_
opěra z betonu C20/25 nXF3</t>
  </si>
  <si>
    <t xml:space="preserve">"betonový obrubník o rozměrech 150/250 mm z betonu C 30/37 – XF4, kladený do betonového lože s opěrou z betonu C 20/25 n XF3"          </t>
  </si>
  <si>
    <t>135</t>
  </si>
  <si>
    <t>59217031</t>
  </si>
  <si>
    <t>obrubník betonový silniční 1000x150x250mm</t>
  </si>
  <si>
    <t>-1111922170</t>
  </si>
  <si>
    <t>135*1,02 'Přepočtené koeficientem množství</t>
  </si>
  <si>
    <t>916231213</t>
  </si>
  <si>
    <t>Osazení chodníkového obrubníku betonového stojatého s boční opěrou do lože z betonu prostého</t>
  </si>
  <si>
    <t>-1083970265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</si>
  <si>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</si>
  <si>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položce:_x000D_
opěra z betonu C 20/25 n XF3          </t>
  </si>
  <si>
    <t>"betonový krajník o rozměrech 80/250 mm do betonového lože C20/25 nXF3 s opěrou s rovnou vrchní hranou"</t>
  </si>
  <si>
    <t>86</t>
  </si>
  <si>
    <t>59217036</t>
  </si>
  <si>
    <t>obrubník betonový parkový přírodní 500x80x250mm</t>
  </si>
  <si>
    <t>859935192</t>
  </si>
  <si>
    <t>86*1,02 'Přepočtené koeficientem množství</t>
  </si>
  <si>
    <t>916331112</t>
  </si>
  <si>
    <t>Osazení zahradního obrubníku betonového do lože z betonu s boční opěrou</t>
  </si>
  <si>
    <t>-1002412277</t>
  </si>
  <si>
    <t>Osazení zahradního obrubníku betonového s ložem tl. od 50 do 100 mm z betonu prostého tř. C 12/15 s boční opěrou z betonu prostého tř. C 12/15</t>
  </si>
  <si>
    <t>Poznámka k položce:_x000D_
- betonové lože C20/25 nXF3 s opěrou</t>
  </si>
  <si>
    <t>"betonový obrubník o rozměrech 50/200 mm do betonového lože C20/25 nXF3 s opěrou"</t>
  </si>
  <si>
    <t>12,5</t>
  </si>
  <si>
    <t>59217002</t>
  </si>
  <si>
    <t>obrubník betonový zahradní šedý 1000x50x200mm</t>
  </si>
  <si>
    <t>-1714988876</t>
  </si>
  <si>
    <t>12,5*1,02 'Přepočtené koeficientem množství</t>
  </si>
  <si>
    <t>68</t>
  </si>
  <si>
    <t>979071121</t>
  </si>
  <si>
    <t>Očištění dlažebních kostek drobných s původním spárováním kamenivem těženým</t>
  </si>
  <si>
    <t>-646736833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</si>
  <si>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</si>
  <si>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69</t>
  </si>
  <si>
    <t>997221551</t>
  </si>
  <si>
    <t>Vodorovná doprava suti ze sypkých materiálů do 1 km</t>
  </si>
  <si>
    <t>-1366682067</t>
  </si>
  <si>
    <t>Vodorovná doprava suti  bez naložení, ale se složením a s hrubým urovnáním ze sypkých materiálů, na vzdálenost do 1 km</t>
  </si>
  <si>
    <t>"kamenivo" 690,3+0,072*650</t>
  </si>
  <si>
    <t>"beton" 124,8</t>
  </si>
  <si>
    <t>Součet</t>
  </si>
  <si>
    <t>997221559</t>
  </si>
  <si>
    <t>Příplatek ZKD 1 km u vodorovné dopravy suti ze sypkých materiálů</t>
  </si>
  <si>
    <t>-649331039</t>
  </si>
  <si>
    <t>Vodorovná doprava suti  bez naložení, ale se složením a s hrubým urovnáním Příplatek k ceně za každý další i započatý 1 km přes 1 km</t>
  </si>
  <si>
    <t>861,9*24 'Přepočtené koeficientem množství</t>
  </si>
  <si>
    <t>71</t>
  </si>
  <si>
    <t>997221561</t>
  </si>
  <si>
    <t>Vodorovná doprava suti z kusových materiálů do 1 km</t>
  </si>
  <si>
    <t>-1513822103</t>
  </si>
  <si>
    <t>Vodorovná doprava suti  bez naložení, ale se složením a s hrubým urovnáním z kusových materiálů, na vzdálenost do 1 km</t>
  </si>
  <si>
    <t>72</t>
  </si>
  <si>
    <t>997221569</t>
  </si>
  <si>
    <t>Příplatek ZKD 1 km u vodorovné dopravy suti z kusových materiálů</t>
  </si>
  <si>
    <t>1472599530</t>
  </si>
  <si>
    <t>161,2*24 'Přepočtené koeficientem množství</t>
  </si>
  <si>
    <t>73</t>
  </si>
  <si>
    <t>997221615</t>
  </si>
  <si>
    <t>Poplatek za uložení na skládce (skládkovné) stavebního odpadu betonového kód odpadu 17 01 01</t>
  </si>
  <si>
    <t>1223965082</t>
  </si>
  <si>
    <t>Poplatek za uložení stavebního odpadu na skládce (skládkovné) z prostého betonu zatříděného do Katalogu odpadů pod kódem 17 01 01</t>
  </si>
  <si>
    <t>74</t>
  </si>
  <si>
    <t>997221655</t>
  </si>
  <si>
    <t>-2124890784</t>
  </si>
  <si>
    <t>"kamenné kostky" 650*(0,32-0,072)</t>
  </si>
  <si>
    <t>998</t>
  </si>
  <si>
    <t>Přesun hmot</t>
  </si>
  <si>
    <t>75</t>
  </si>
  <si>
    <t>998223011</t>
  </si>
  <si>
    <t>Přesun hmot pro pozemní komunikace s krytem dlážděným</t>
  </si>
  <si>
    <t>1893395792</t>
  </si>
  <si>
    <t>Přesun hmot pro pozemní komunikace s krytem dlážděným  dopravní vzdálenost do 200 m jakékoliv délky objektu</t>
  </si>
  <si>
    <t>SO.03 - Hospodaření s dešťovými vodami</t>
  </si>
  <si>
    <t>11 - Přípravné a přidružené práce</t>
  </si>
  <si>
    <t>13 - Hloubené vykopávky</t>
  </si>
  <si>
    <t>15 - Roubení</t>
  </si>
  <si>
    <t>16 - Přemístění výkopku</t>
  </si>
  <si>
    <t>17 - Konstrukce ze zemin</t>
  </si>
  <si>
    <t>721 - Vnitřní kanalizace</t>
  </si>
  <si>
    <t>83 - Potrubí z trub kameninových</t>
  </si>
  <si>
    <t>87 - Potrubí z trub plastických</t>
  </si>
  <si>
    <t>89 - Ostatní konstrukce a práce na trubním vedení</t>
  </si>
  <si>
    <t>97 - Prorážení otvorů a ostatní bourací práce</t>
  </si>
  <si>
    <t>H27 - Vedení trubní dálková a přípojná</t>
  </si>
  <si>
    <t>M46 - Zemní práce při montážích</t>
  </si>
  <si>
    <t>S - Přesuny sutí</t>
  </si>
  <si>
    <t>Přípravné a přidružené práce</t>
  </si>
  <si>
    <t>119000001RA0</t>
  </si>
  <si>
    <t>Dočasné zajištění potrubí ve výkopu</t>
  </si>
  <si>
    <t>RTS II / 2020</t>
  </si>
  <si>
    <t>119000002RA0</t>
  </si>
  <si>
    <t>Dočasné zajištění kabelů ve výkopu</t>
  </si>
  <si>
    <t>Hloubené vykopávky</t>
  </si>
  <si>
    <t>132201211R00</t>
  </si>
  <si>
    <t>Hloubení rýh š.do 200 cm hor.3 do 100 m3,STROJNĚ</t>
  </si>
  <si>
    <t>Poznámka k položce:_x000D_
32+14+18x1,2x3, 12+5+5+3+3x0,8x2</t>
  </si>
  <si>
    <t>13960R301</t>
  </si>
  <si>
    <t>Ruční výkop - úprava strojního výkopu</t>
  </si>
  <si>
    <t>RTS I / 2017</t>
  </si>
  <si>
    <t>Roubení</t>
  </si>
  <si>
    <t>151811113R00</t>
  </si>
  <si>
    <t>Montáž lehkého pažicího boxu dl.3m, š.1m, hl.2,92m</t>
  </si>
  <si>
    <t>151813113R00</t>
  </si>
  <si>
    <t>Dmtž lehkého pažicího boxu dl.3m, š.1m, hl.2,92m</t>
  </si>
  <si>
    <t>Přemístění výkopku</t>
  </si>
  <si>
    <t>162100010RA0</t>
  </si>
  <si>
    <t>Vodorovné přemístění výkopku</t>
  </si>
  <si>
    <t>Konstrukce ze zemin</t>
  </si>
  <si>
    <t>171101101R00</t>
  </si>
  <si>
    <t>Uložení sypaniny do násypů zhutněných na 95% PS</t>
  </si>
  <si>
    <t>175100020RAD</t>
  </si>
  <si>
    <t>Obsyp potrubí štěrkopískem</t>
  </si>
  <si>
    <t>Poznámka k položce:_x000D_
dovoz štěrkopísku ze vzdálenosti 15km</t>
  </si>
  <si>
    <t>17510R501</t>
  </si>
  <si>
    <t>Poplatek za skládku horniny 1- 4</t>
  </si>
  <si>
    <t>721</t>
  </si>
  <si>
    <t>Vnitřní kanalizace</t>
  </si>
  <si>
    <t>721110917R00</t>
  </si>
  <si>
    <t>Oprava - propojení dosavadního potrubí DN 150</t>
  </si>
  <si>
    <t>721242115R00</t>
  </si>
  <si>
    <t>Lapač střešních splavenin litinový DN 100</t>
  </si>
  <si>
    <t>83</t>
  </si>
  <si>
    <t>Potrubí z trub kameninových</t>
  </si>
  <si>
    <t>831312121RT2</t>
  </si>
  <si>
    <t>Montáž trub kameninových, pryž. kroužek, DN 150</t>
  </si>
  <si>
    <t>Poznámka k položce:_x000D_
včetně dodávky trub kamenin. DN 150 dl. 1000 mm</t>
  </si>
  <si>
    <t>87</t>
  </si>
  <si>
    <t>Potrubí z trub plastických</t>
  </si>
  <si>
    <t>871313121RT2</t>
  </si>
  <si>
    <t>Montáž trub z plastu, gumový kroužek, DN 150</t>
  </si>
  <si>
    <t>Poznámka k položce:_x000D_
včetně dodávky trub PVC hrdlových 160x4,0x5000</t>
  </si>
  <si>
    <t>87142R112</t>
  </si>
  <si>
    <t>Montáž trub z plastu, gumový kroužek, DN 600</t>
  </si>
  <si>
    <t>Poznámka k položce:_x000D_
včetně dodávky trub SN 12, Tkus spojení 600/600 1x, redukce 600x150-2x, spojka 600-3x,</t>
  </si>
  <si>
    <t>877423121R00</t>
  </si>
  <si>
    <t>Montáž tvarovek odboč. plast. gum. kroužek DN 600</t>
  </si>
  <si>
    <t>877423122R00</t>
  </si>
  <si>
    <t>Montáž přesuvek z plastu, gumový kroužek, DN 600</t>
  </si>
  <si>
    <t>877423123R00</t>
  </si>
  <si>
    <t>Montáž tvarovek jednoos. plast. gum.kroužek DN 600</t>
  </si>
  <si>
    <t>89</t>
  </si>
  <si>
    <t>Ostatní konstrukce a práce na trubním vedení</t>
  </si>
  <si>
    <t>892571111R00</t>
  </si>
  <si>
    <t>Zkouška těsnosti kanalizace DN do 200, vodou</t>
  </si>
  <si>
    <t>892573111R00</t>
  </si>
  <si>
    <t>Zabezpečení konců kanal. potrubí DN do 200, vodou</t>
  </si>
  <si>
    <t>úsek</t>
  </si>
  <si>
    <t>892855111R00</t>
  </si>
  <si>
    <t>Kontrola kanalizace TV kamerou do 15 m</t>
  </si>
  <si>
    <t>8944R105</t>
  </si>
  <si>
    <t>Šachta, DN 1000, stěna 90 mm, dno přímé /koncová</t>
  </si>
  <si>
    <t>Poznámka k položce:_x000D_
hloubka dna 2,5 m, poklop litina</t>
  </si>
  <si>
    <t>8944R106</t>
  </si>
  <si>
    <t>Šachta, DN 1000, stěna 90 mm, dno přímé</t>
  </si>
  <si>
    <t>Poznámka k položce:_x000D_
hloubka dna 2,7 m, poklop litina</t>
  </si>
  <si>
    <t>8944R107</t>
  </si>
  <si>
    <t>Šachta, DN 1000, stěna 90 mm, dno spojné s dvěma přítoky</t>
  </si>
  <si>
    <t>Poznámka k položce:_x000D_
hloubka dna 3,0 m, poklop litina</t>
  </si>
  <si>
    <t>8944R108</t>
  </si>
  <si>
    <t>regulátor průtoku 4,0 l/s DN 150</t>
  </si>
  <si>
    <t>Poznámka k položce:_x000D_
pro vystrojení šachty hl.2,5m</t>
  </si>
  <si>
    <t>89441R109</t>
  </si>
  <si>
    <t>Šachta D 600 mm, dl.šach.roury 1,7 m, lom 90°</t>
  </si>
  <si>
    <t>Poznámka k položce:_x000D_
dno KG D 160 mm, poklop litina</t>
  </si>
  <si>
    <t>894411010RAF</t>
  </si>
  <si>
    <t>Vpusť uliční z dílců DN 450,s odkalištěm,napojení</t>
  </si>
  <si>
    <t>Poznámka k položce:_x000D_
DN 150, mříž litina 500x500 40 t, hl. 1,67 m</t>
  </si>
  <si>
    <t>97</t>
  </si>
  <si>
    <t>Prorážení otvorů a ostatní bourací práce</t>
  </si>
  <si>
    <t>976085311R00</t>
  </si>
  <si>
    <t>Vybourání kanal.rámů a poklopů plochy do 0,6 m2</t>
  </si>
  <si>
    <t>979100011RAB</t>
  </si>
  <si>
    <t>Odvoz suti a vyb.hmot do 10 km, vnitrost. 15 m</t>
  </si>
  <si>
    <t>Poznámka k položce:_x000D_
svislá doprava z 2.NP ručním nošením</t>
  </si>
  <si>
    <t>H27</t>
  </si>
  <si>
    <t>Vedení trubní dálková a přípojná</t>
  </si>
  <si>
    <t>998276101R00</t>
  </si>
  <si>
    <t>Přesun hmot, trubní vedení plastová, otevř. výkop</t>
  </si>
  <si>
    <t>M46</t>
  </si>
  <si>
    <t>Zemní práce při montážích</t>
  </si>
  <si>
    <t>460120061RT1</t>
  </si>
  <si>
    <t>Odvoz zeminy</t>
  </si>
  <si>
    <t>Poznámka k položce:_x000D_
odvoz zeminy včetně naložení</t>
  </si>
  <si>
    <t>460300002RT1</t>
  </si>
  <si>
    <t>Záhrn rýh strojem ve volném terénu</t>
  </si>
  <si>
    <t>Poznámka k položce:_x000D_
záhrn rýh a úprava terénu</t>
  </si>
  <si>
    <t>460300006RT1</t>
  </si>
  <si>
    <t>Hutnění zeminy po vrstvách 20 cm</t>
  </si>
  <si>
    <t>Poznámka k položce:_x000D_
hutnění po strojním záhrnu rýh</t>
  </si>
  <si>
    <t>S</t>
  </si>
  <si>
    <t>Přesuny sutí</t>
  </si>
  <si>
    <t>979981101R00</t>
  </si>
  <si>
    <t>Kontejner, suť bez příměsí, odvoz a likvidace, 3 t</t>
  </si>
  <si>
    <t>979990001R00</t>
  </si>
  <si>
    <t>Poplatek za skládku stavební suti</t>
  </si>
  <si>
    <t>SO.04 - Sadové úpravy</t>
  </si>
  <si>
    <t>povýsadbová péče – 5 let = (v ceně musí být zahrnuto skládkovné rostlinného materiálu  a úklid)</t>
  </si>
  <si>
    <t>D1 - A02 – Sadovnické a krajinářské úpravy</t>
  </si>
  <si>
    <t xml:space="preserve">    D2 - DODÁVKA</t>
  </si>
  <si>
    <t xml:space="preserve">      D3 - stromy</t>
  </si>
  <si>
    <t xml:space="preserve">      D3.1 - keře</t>
  </si>
  <si>
    <t xml:space="preserve">      D4 - ostatní materiál</t>
  </si>
  <si>
    <t xml:space="preserve">    D5 - Povýsadbová péče / 1. rok </t>
  </si>
  <si>
    <t xml:space="preserve">    D6 - Povýsadbová péče / 2. rok </t>
  </si>
  <si>
    <t xml:space="preserve">    D7 - Povýsadbová péče / 3. rok </t>
  </si>
  <si>
    <t xml:space="preserve">    D8 - Povýsadbová péče / 4. a 5. rok </t>
  </si>
  <si>
    <t>D1</t>
  </si>
  <si>
    <t>A02 – Sadovnické a krajinářské úpravy</t>
  </si>
  <si>
    <t>183101221</t>
  </si>
  <si>
    <t>Hloubení jamek pro vysazování rostlin v zemině tř. 1-4 s výměnou půdy na 50% v rovině nebo ve svahu do 1:5 do objemu přes 0,4 do 1,00 m3</t>
  </si>
  <si>
    <t>stromy</t>
  </si>
  <si>
    <t>183101213</t>
  </si>
  <si>
    <t>Hloubení jamek pro vysazování rostlin v zemině tř. 1-4 s výměnou půdy na 50% v rovině nebo ve svahu do 1:5 do objemu přes 0,02 do 0,05 m3</t>
  </si>
  <si>
    <t>keře</t>
  </si>
  <si>
    <t>184102187</t>
  </si>
  <si>
    <t>Výsadba dřeviny s balem o D přes 600 do 800 mm do jamky se zalitím v rovině a svahu do 1:5</t>
  </si>
  <si>
    <t>Výsadba dřeviny s balem do předem vyhloubené jamky se zalitím v rovině nebo na svahu do 1:5, při průměru balu přes 600 do 800 mm</t>
  </si>
  <si>
    <t>184102211</t>
  </si>
  <si>
    <t>Výsadba keře bez balu do předem vyhloubené jamky se zalitím v rovině a svahu do 1:5</t>
  </si>
  <si>
    <t>v terénu</t>
  </si>
  <si>
    <t>184215133</t>
  </si>
  <si>
    <t>Ukotvení dřevin třemi kůly přes 2 do 3m</t>
  </si>
  <si>
    <t>kůl o D do 100mm</t>
  </si>
  <si>
    <t>184215412</t>
  </si>
  <si>
    <t>Zhotovení závlahové mísy u solitérních dřevin v rovině a svahu do 1:5 o D mísy přes 0,5 do 1m</t>
  </si>
  <si>
    <t>184501141</t>
  </si>
  <si>
    <t>zhotovení obalu kmene z rákosové rohože v rovině a svahu do 1:5</t>
  </si>
  <si>
    <t>184911421</t>
  </si>
  <si>
    <t>Mulčování vysazených rostlin mulčovací kůrou, tl. Do 100 mm, v rovině a svahu do 1:5</t>
  </si>
  <si>
    <t>185802114</t>
  </si>
  <si>
    <t>Hnojení půdy nebo trávníku v rovině nebo e svahu do 1:5 umělým hnojivem s rozdělením k jednotlivým rostlinám</t>
  </si>
  <si>
    <t>Pol32</t>
  </si>
  <si>
    <t>přidání hydrogelu k rostlinám – 200 g / strom rozhozem</t>
  </si>
  <si>
    <t>185804311</t>
  </si>
  <si>
    <t>Zalití rostlin vodou – plochy záhonů jednotlivě do 20 m2</t>
  </si>
  <si>
    <t>181411131</t>
  </si>
  <si>
    <t>založení trávníku na půdě předem připravené do plochy 1000 m2, parkového, v rovině nebo na svahu 1:5</t>
  </si>
  <si>
    <t>D2</t>
  </si>
  <si>
    <t>DODÁVKA</t>
  </si>
  <si>
    <t>D3</t>
  </si>
  <si>
    <t>S1</t>
  </si>
  <si>
    <t>Fraxinus angustifolia ´Raywood´- jasan úzkolistý – alejový strom se zemním balem, vel. 16/18</t>
  </si>
  <si>
    <t>S2</t>
  </si>
  <si>
    <t>Aesculus x carnea ´Briotii´- jírovec pleťový – alejový strom se zemním balem, vel. 14/16</t>
  </si>
  <si>
    <t>S3</t>
  </si>
  <si>
    <t>Prunus sargentii ´Rancho´- třešeň Sargentova – alejový strom se zemním balem, vel 12/14</t>
  </si>
  <si>
    <t>D3.1</t>
  </si>
  <si>
    <t>K1</t>
  </si>
  <si>
    <t>Symphoricarpos x chnaultii ´Hancock´- pámelník Chenaultův, vel. 40/60</t>
  </si>
  <si>
    <t>K2</t>
  </si>
  <si>
    <t>Ribes alpinum  – meruzalka alpská. Vel. 60/80</t>
  </si>
  <si>
    <t>K3</t>
  </si>
  <si>
    <t>Prunus laurocerasus ´Otto Luyken´- bobkovišeň lékařská, ko 4l 40/60</t>
  </si>
  <si>
    <t>K4</t>
  </si>
  <si>
    <t>Stephanandra incisa ´Crispa´- korunatka klaná, stríhanolistá ko 1l 30/50</t>
  </si>
  <si>
    <t>K5</t>
  </si>
  <si>
    <t>Rhododenron - pěnišník, stálezelený, velkokvětý, výpěstek ČR, ko 40/60</t>
  </si>
  <si>
    <t>D4</t>
  </si>
  <si>
    <t>ostatní materiál</t>
  </si>
  <si>
    <t>Pol33</t>
  </si>
  <si>
    <t>zahradnický substrát pro stromy a keře</t>
  </si>
  <si>
    <t>Pol34</t>
  </si>
  <si>
    <t>kůl nad 250 cm se špicí, D 8cm, impregnovaný + příčky (3 řady) + úvazky – komplet 3 ks kůlů strom</t>
  </si>
  <si>
    <t>kpl</t>
  </si>
  <si>
    <t>Pol35</t>
  </si>
  <si>
    <t>chránička kmene – rákosová rohož do výšky 200 cm – strom</t>
  </si>
  <si>
    <t>Pol36</t>
  </si>
  <si>
    <t>mulčovací kůra – stromy + keře</t>
  </si>
  <si>
    <t>Pol37</t>
  </si>
  <si>
    <t>průmyslové tabletové hnojivo – 5ks strom, 2 ks keř</t>
  </si>
  <si>
    <t>Pol38</t>
  </si>
  <si>
    <t>Hydrogel – 200g/strom</t>
  </si>
  <si>
    <t>kg</t>
  </si>
  <si>
    <t>Pol39</t>
  </si>
  <si>
    <t>travní osivo 25-30 g /m2, směs parková</t>
  </si>
  <si>
    <t>Pol40</t>
  </si>
  <si>
    <t>doprava + přesun hmot - ostatní materiál</t>
  </si>
  <si>
    <t>D5</t>
  </si>
  <si>
    <t xml:space="preserve">Povýsadbová péče / 1. rok </t>
  </si>
  <si>
    <t>184803111</t>
  </si>
  <si>
    <t>řez a tvarování živých plotů a stěn – 2x /rok (67 m2 x 2)</t>
  </si>
  <si>
    <t>185804213</t>
  </si>
  <si>
    <t>vypletí dřevin solitérních – stromy, 3x/ rok</t>
  </si>
  <si>
    <t>185804214</t>
  </si>
  <si>
    <t>vypletí dřevin souvislých ve skupinách – keře  3x/ rok (105 x 3)</t>
  </si>
  <si>
    <t>185804311.1</t>
  </si>
  <si>
    <t>Zalití rostlin vodou – plochy záhonů jednotlivě do 20 m2 ( stromy, 12x/rok)</t>
  </si>
  <si>
    <t>185804312</t>
  </si>
  <si>
    <t>Zalití rostlin vodou – plochy záhonů přes 20 m2 (keře, 12x/rok)</t>
  </si>
  <si>
    <t>185803111</t>
  </si>
  <si>
    <t>ošetření trávníku jednorázové, v rovině nebo ve svahu do 1:5 (4x ročně 220 m2)</t>
  </si>
  <si>
    <t>185811112</t>
  </si>
  <si>
    <t>shrabání listí ručně nebo strojově,souvislé plochy do 1000 m2, bez pokryvných rostlin, v rovině nebo ve svahu do 1:5</t>
  </si>
  <si>
    <t>D6</t>
  </si>
  <si>
    <t xml:space="preserve">Povýsadbová péče / 2. rok </t>
  </si>
  <si>
    <t>185804214.1</t>
  </si>
  <si>
    <t>vypletí dřevin souvislých ve skupinách – keře  3x/ rok (105 m2 x 3)</t>
  </si>
  <si>
    <t>76</t>
  </si>
  <si>
    <t>78</t>
  </si>
  <si>
    <t>80</t>
  </si>
  <si>
    <t>82</t>
  </si>
  <si>
    <t>84</t>
  </si>
  <si>
    <t>D7</t>
  </si>
  <si>
    <t xml:space="preserve">Povýsadbová péče / 3. rok </t>
  </si>
  <si>
    <t>88</t>
  </si>
  <si>
    <t>90</t>
  </si>
  <si>
    <t>92</t>
  </si>
  <si>
    <t>94</t>
  </si>
  <si>
    <t>184852312</t>
  </si>
  <si>
    <t>řez stromů – výchovný , alejové stromy výšky přes 4 do 6 m</t>
  </si>
  <si>
    <t>ks</t>
  </si>
  <si>
    <t>96</t>
  </si>
  <si>
    <t>98</t>
  </si>
  <si>
    <t>100</t>
  </si>
  <si>
    <t>102</t>
  </si>
  <si>
    <t>104</t>
  </si>
  <si>
    <t>D8</t>
  </si>
  <si>
    <t xml:space="preserve">Povýsadbová péče / 4. a 5. rok </t>
  </si>
  <si>
    <t>106</t>
  </si>
  <si>
    <t>108</t>
  </si>
  <si>
    <t>110</t>
  </si>
  <si>
    <t>112</t>
  </si>
  <si>
    <t>114</t>
  </si>
  <si>
    <t>116</t>
  </si>
  <si>
    <t>118</t>
  </si>
  <si>
    <t>SO.06 - Silnoproudá elektroinstalace</t>
  </si>
  <si>
    <t>D1 - SILNOPROUD - EL. ZÁVORA</t>
  </si>
  <si>
    <t xml:space="preserve">    D2 - KABELY:</t>
  </si>
  <si>
    <t xml:space="preserve">    D3 -  ROZVADĚČE  </t>
  </si>
  <si>
    <t xml:space="preserve">    D4 - INSTALAČNÍ MATERIÁL</t>
  </si>
  <si>
    <t xml:space="preserve">    D5 - OSTATNÍ</t>
  </si>
  <si>
    <t>SILNOPROUD - EL. ZÁVORA</t>
  </si>
  <si>
    <t>KABELY:</t>
  </si>
  <si>
    <t>Pol21</t>
  </si>
  <si>
    <t>CYKY 5Jx1,5</t>
  </si>
  <si>
    <t>Pol22</t>
  </si>
  <si>
    <t>CYKY 3Jx2,5</t>
  </si>
  <si>
    <t>Pol23</t>
  </si>
  <si>
    <t>JYTY 7x1 propoje semafor- závora - čidla</t>
  </si>
  <si>
    <t xml:space="preserve"> ROZVADĚČE  </t>
  </si>
  <si>
    <t>Pol24</t>
  </si>
  <si>
    <t>Rozvaděč RZ1 doplnění  vis v.č. 03</t>
  </si>
  <si>
    <t>INSTALAČNÍ MATERIÁL</t>
  </si>
  <si>
    <t>Pol25</t>
  </si>
  <si>
    <t>Elektroinstalační LIŠTA UNIVOLT MIKA 16/40 s oboustrannou lepící páskou - vedena na stěně</t>
  </si>
  <si>
    <t>Pol26</t>
  </si>
  <si>
    <t>Chránička v zemi  d-100</t>
  </si>
  <si>
    <t>Pol27</t>
  </si>
  <si>
    <t>Kabelová průchodka  d-100</t>
  </si>
  <si>
    <t>OSTATNÍ</t>
  </si>
  <si>
    <t>Pol28</t>
  </si>
  <si>
    <t>Pomocný materiál</t>
  </si>
  <si>
    <t>Pol29</t>
  </si>
  <si>
    <t>El.revize</t>
  </si>
  <si>
    <t>hod</t>
  </si>
  <si>
    <t>Pol30</t>
  </si>
  <si>
    <t>Stavební přípomoce</t>
  </si>
  <si>
    <t>Pol31</t>
  </si>
  <si>
    <t>Výkopové práce vč. záhozu a pískového lože</t>
  </si>
  <si>
    <t>SO.07 - Slaboproudé rozvody</t>
  </si>
  <si>
    <t>D1 - Ovládací systém závor</t>
  </si>
  <si>
    <t>Ovládací systém závor</t>
  </si>
  <si>
    <t>Pol1</t>
  </si>
  <si>
    <t>Nástěnný rozvaděč 3-řadý, minimální rozměry š x v x h = 305 x 500 x 96mm, včetně DIN lišty, montážních desek a svorkovnice pro připojení uzemnění rozvaděče.</t>
  </si>
  <si>
    <t>Pol2</t>
  </si>
  <si>
    <t>Modul na DIN lištu s konektorem RJ45 cat.6 UTP</t>
  </si>
  <si>
    <t>Pol3</t>
  </si>
  <si>
    <t>zásuvka 1xRJ45 UTP cat.6 na povrch včetně instalační krabice</t>
  </si>
  <si>
    <t>Pol4</t>
  </si>
  <si>
    <t>konektor RJ45 cat.6 s krytkou na kabel</t>
  </si>
  <si>
    <t>Pol5</t>
  </si>
  <si>
    <t>Kabel  CAT6 UTP LSOH</t>
  </si>
  <si>
    <t>Pol6</t>
  </si>
  <si>
    <t>proměření segmentů strukturované kabeláže na parametry cat.6 - protokol o měření</t>
  </si>
  <si>
    <t>Pol7</t>
  </si>
  <si>
    <t>Přepěťová ochrana pro Ethernet 1GBit/s cat.6 s PoE režimu A,B - 2kA (10/350us) kombinovaná třída ochrany ST1+2+3 - chrana kabelu na přechodu do budovy.</t>
  </si>
  <si>
    <t>Pol8</t>
  </si>
  <si>
    <t>instalační krabice pro ukončení zemní trubky a instalaci přepěťových ochran na DIN lištu</t>
  </si>
  <si>
    <t>Pol9</t>
  </si>
  <si>
    <t>Korugovaná ohebná trubka vhodná pro uložení do země, vnější průměr 40mm včetně případných těsnících kroužků - uložení s krytím IP67 do připraveného výkopu.</t>
  </si>
  <si>
    <t>Pol10</t>
  </si>
  <si>
    <t>Trubka 110mm - doplňující ochrana pro přechod pod komunikací - 3m, uložení do připraveného výkopu.</t>
  </si>
  <si>
    <t>Pol11</t>
  </si>
  <si>
    <t>Výstražná fólie do výkopu oranžová</t>
  </si>
  <si>
    <t>Pol12</t>
  </si>
  <si>
    <t>lišta vkládací vzor 20 x 20 mm</t>
  </si>
  <si>
    <t>Pol13</t>
  </si>
  <si>
    <t>IP dveřní audio interkom, 1 tl., příprava pro čtečku karet, piktogramy, 10 W repro.</t>
  </si>
  <si>
    <t>Pol14</t>
  </si>
  <si>
    <t>rozšiřující modul čtečky RFID karet 13,56 MHz, NFC ready, čte UID a jeho instalace do interkomu.</t>
  </si>
  <si>
    <t>Pol15</t>
  </si>
  <si>
    <t>čipová karta Mifare 13,56 MHz</t>
  </si>
  <si>
    <t>Pol16</t>
  </si>
  <si>
    <t>5portů Gigabit Desktop Switch, 4x PoE 802.3af 56W</t>
  </si>
  <si>
    <t>Pol17</t>
  </si>
  <si>
    <t>IP telefon, 2x SIP účty, LCD 2,3" 132x65 pix - podsvícený, 2x prog. tl., 2x RJ45 Mb/s, POE</t>
  </si>
  <si>
    <t>Pol18</t>
  </si>
  <si>
    <t>připojovací kabel pro telefony 3m</t>
  </si>
  <si>
    <t>Pol19</t>
  </si>
  <si>
    <t>Přesun materiálu, lešení,úklid pracoviště a ostatní související náklady</t>
  </si>
  <si>
    <t>Pol20</t>
  </si>
  <si>
    <t>Pomocný instalační materiál</t>
  </si>
  <si>
    <t>sada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</si>
  <si>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</si>
  <si>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</si>
  <si>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</si>
  <si>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</si>
  <si>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</si>
  <si>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</si>
  <si>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</si>
  <si>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</si>
  <si>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012002000</t>
  </si>
  <si>
    <t>Geodetické práce a změření skutečného stavu</t>
  </si>
  <si>
    <t>Kč</t>
  </si>
  <si>
    <t>1024</t>
  </si>
  <si>
    <t>2066857167</t>
  </si>
  <si>
    <t>013254000</t>
  </si>
  <si>
    <t>Dokumentace skutečného provedení stavby</t>
  </si>
  <si>
    <t>2092604593</t>
  </si>
  <si>
    <t>013294000-1</t>
  </si>
  <si>
    <t>Fotodokumentace</t>
  </si>
  <si>
    <t>-1070790148</t>
  </si>
  <si>
    <t>VRN3</t>
  </si>
  <si>
    <t>Zařízení staveniště</t>
  </si>
  <si>
    <t>030001000</t>
  </si>
  <si>
    <t>2003740845</t>
  </si>
  <si>
    <t>030001000-1</t>
  </si>
  <si>
    <t>Zajištění DIR a DIO</t>
  </si>
  <si>
    <t>74492865</t>
  </si>
  <si>
    <t>034503000</t>
  </si>
  <si>
    <t>Informační tabule na staveništi</t>
  </si>
  <si>
    <t>-263681888</t>
  </si>
  <si>
    <t>VRN4</t>
  </si>
  <si>
    <t>Inženýrská činnost</t>
  </si>
  <si>
    <t>041103000</t>
  </si>
  <si>
    <t>Autorský dozor projektanta včetně účasti geologa</t>
  </si>
  <si>
    <t>12786722</t>
  </si>
  <si>
    <t>045203000</t>
  </si>
  <si>
    <t>Kompletační činnost</t>
  </si>
  <si>
    <t>-2126537738</t>
  </si>
  <si>
    <t>045303000</t>
  </si>
  <si>
    <t>Koordinační činnost</t>
  </si>
  <si>
    <t>1923475023</t>
  </si>
  <si>
    <t>049103000</t>
  </si>
  <si>
    <t>Náklady vzniklé v souvislosti s realizací stavby - např. zábory, poplatky</t>
  </si>
  <si>
    <t>soubor</t>
  </si>
  <si>
    <t>-1225115947</t>
  </si>
  <si>
    <t>Inženýrská činnost inženýrská činnost ostatní náklady vzniklé v souvislosti s realizací stavby - např. zábory, poplatky</t>
  </si>
  <si>
    <t>049103000-1</t>
  </si>
  <si>
    <t>Náklady na zřízení vzorkovny a vzorkování materiálů a povrchů</t>
  </si>
  <si>
    <t>915722971</t>
  </si>
  <si>
    <t>049303000</t>
  </si>
  <si>
    <t>Náklady vzniklé v souvislosti s předáním stavby</t>
  </si>
  <si>
    <t>-299226031</t>
  </si>
  <si>
    <t>VRN6</t>
  </si>
  <si>
    <t>Územní vlivy</t>
  </si>
  <si>
    <t>060001000</t>
  </si>
  <si>
    <t>299607053</t>
  </si>
  <si>
    <t>VRN7</t>
  </si>
  <si>
    <t>Provozní vlivy</t>
  </si>
  <si>
    <t>070001000</t>
  </si>
  <si>
    <t>1602697514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</si>
</sst>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23" sqref="A23:XFD23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85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5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5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5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s="1" customFormat="1" ht="12" customHeight="1" x14ac:dyDescent="0.2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5"/>
      <c r="BS13" s="17" t="s">
        <v>6</v>
      </c>
    </row>
    <row r="14" spans="1:74" ht="12.75" x14ac:dyDescent="0.2">
      <c r="B14" s="21"/>
      <c r="C14" s="22"/>
      <c r="D14" s="22"/>
      <c r="E14" s="290" t="s">
        <v>29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5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 x14ac:dyDescent="0.2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32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 x14ac:dyDescent="0.2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32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 x14ac:dyDescent="0.2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105.75" customHeight="1" x14ac:dyDescent="0.2">
      <c r="B23" s="21"/>
      <c r="C23" s="22"/>
      <c r="D23" s="22"/>
      <c r="E23" s="292" t="s">
        <v>36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1:71" s="2" customFormat="1" ht="25.9" customHeight="1" x14ac:dyDescent="0.2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0</v>
      </c>
      <c r="AL26" s="294"/>
      <c r="AM26" s="294"/>
      <c r="AN26" s="294"/>
      <c r="AO26" s="294"/>
      <c r="AP26" s="36"/>
      <c r="AQ26" s="36"/>
      <c r="AR26" s="39"/>
      <c r="BE26" s="285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5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38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39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40</v>
      </c>
      <c r="AL28" s="295"/>
      <c r="AM28" s="295"/>
      <c r="AN28" s="295"/>
      <c r="AO28" s="295"/>
      <c r="AP28" s="36"/>
      <c r="AQ28" s="36"/>
      <c r="AR28" s="39"/>
      <c r="BE28" s="285"/>
    </row>
    <row r="29" spans="1:71" s="3" customFormat="1" ht="14.45" customHeight="1" x14ac:dyDescent="0.2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98">
        <v>0.21</v>
      </c>
      <c r="M29" s="297"/>
      <c r="N29" s="297"/>
      <c r="O29" s="297"/>
      <c r="P29" s="297"/>
      <c r="Q29" s="41"/>
      <c r="R29" s="41"/>
      <c r="S29" s="41"/>
      <c r="T29" s="41"/>
      <c r="U29" s="41"/>
      <c r="V29" s="41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1"/>
      <c r="AG29" s="41"/>
      <c r="AH29" s="41"/>
      <c r="AI29" s="41"/>
      <c r="AJ29" s="41"/>
      <c r="AK29" s="296">
        <f>ROUND(AV94, 2)</f>
        <v>0</v>
      </c>
      <c r="AL29" s="297"/>
      <c r="AM29" s="297"/>
      <c r="AN29" s="297"/>
      <c r="AO29" s="297"/>
      <c r="AP29" s="41"/>
      <c r="AQ29" s="41"/>
      <c r="AR29" s="42"/>
      <c r="BE29" s="286"/>
    </row>
    <row r="30" spans="1:71" s="3" customFormat="1" ht="14.45" customHeight="1" x14ac:dyDescent="0.2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98">
        <v>0.15</v>
      </c>
      <c r="M30" s="297"/>
      <c r="N30" s="297"/>
      <c r="O30" s="297"/>
      <c r="P30" s="297"/>
      <c r="Q30" s="41"/>
      <c r="R30" s="41"/>
      <c r="S30" s="41"/>
      <c r="T30" s="41"/>
      <c r="U30" s="41"/>
      <c r="V30" s="41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1"/>
      <c r="AG30" s="41"/>
      <c r="AH30" s="41"/>
      <c r="AI30" s="41"/>
      <c r="AJ30" s="41"/>
      <c r="AK30" s="296">
        <f>ROUND(AW94, 2)</f>
        <v>0</v>
      </c>
      <c r="AL30" s="297"/>
      <c r="AM30" s="297"/>
      <c r="AN30" s="297"/>
      <c r="AO30" s="297"/>
      <c r="AP30" s="41"/>
      <c r="AQ30" s="41"/>
      <c r="AR30" s="42"/>
      <c r="BE30" s="286"/>
    </row>
    <row r="31" spans="1:71" s="3" customFormat="1" ht="14.45" hidden="1" customHeight="1" x14ac:dyDescent="0.2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98">
        <v>0.21</v>
      </c>
      <c r="M31" s="297"/>
      <c r="N31" s="297"/>
      <c r="O31" s="297"/>
      <c r="P31" s="297"/>
      <c r="Q31" s="41"/>
      <c r="R31" s="41"/>
      <c r="S31" s="41"/>
      <c r="T31" s="41"/>
      <c r="U31" s="41"/>
      <c r="V31" s="41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1"/>
      <c r="AG31" s="41"/>
      <c r="AH31" s="41"/>
      <c r="AI31" s="41"/>
      <c r="AJ31" s="41"/>
      <c r="AK31" s="296">
        <v>0</v>
      </c>
      <c r="AL31" s="297"/>
      <c r="AM31" s="297"/>
      <c r="AN31" s="297"/>
      <c r="AO31" s="297"/>
      <c r="AP31" s="41"/>
      <c r="AQ31" s="41"/>
      <c r="AR31" s="42"/>
      <c r="BE31" s="286"/>
    </row>
    <row r="32" spans="1:71" s="3" customFormat="1" ht="14.45" hidden="1" customHeight="1" x14ac:dyDescent="0.2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98">
        <v>0.15</v>
      </c>
      <c r="M32" s="297"/>
      <c r="N32" s="297"/>
      <c r="O32" s="297"/>
      <c r="P32" s="297"/>
      <c r="Q32" s="41"/>
      <c r="R32" s="41"/>
      <c r="S32" s="41"/>
      <c r="T32" s="41"/>
      <c r="U32" s="41"/>
      <c r="V32" s="41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1"/>
      <c r="AG32" s="41"/>
      <c r="AH32" s="41"/>
      <c r="AI32" s="41"/>
      <c r="AJ32" s="41"/>
      <c r="AK32" s="296">
        <v>0</v>
      </c>
      <c r="AL32" s="297"/>
      <c r="AM32" s="297"/>
      <c r="AN32" s="297"/>
      <c r="AO32" s="297"/>
      <c r="AP32" s="41"/>
      <c r="AQ32" s="41"/>
      <c r="AR32" s="42"/>
      <c r="BE32" s="286"/>
    </row>
    <row r="33" spans="1:57" s="3" customFormat="1" ht="14.45" hidden="1" customHeight="1" x14ac:dyDescent="0.2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98">
        <v>0</v>
      </c>
      <c r="M33" s="297"/>
      <c r="N33" s="297"/>
      <c r="O33" s="297"/>
      <c r="P33" s="297"/>
      <c r="Q33" s="41"/>
      <c r="R33" s="41"/>
      <c r="S33" s="41"/>
      <c r="T33" s="41"/>
      <c r="U33" s="41"/>
      <c r="V33" s="41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1"/>
      <c r="AG33" s="41"/>
      <c r="AH33" s="41"/>
      <c r="AI33" s="41"/>
      <c r="AJ33" s="41"/>
      <c r="AK33" s="296">
        <v>0</v>
      </c>
      <c r="AL33" s="297"/>
      <c r="AM33" s="297"/>
      <c r="AN33" s="297"/>
      <c r="AO33" s="297"/>
      <c r="AP33" s="41"/>
      <c r="AQ33" s="41"/>
      <c r="AR33" s="42"/>
      <c r="BE33" s="286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5"/>
    </row>
    <row r="35" spans="1:57" s="2" customFormat="1" ht="25.9" customHeight="1" x14ac:dyDescent="0.2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02" t="s">
        <v>49</v>
      </c>
      <c r="Y35" s="300"/>
      <c r="Z35" s="300"/>
      <c r="AA35" s="300"/>
      <c r="AB35" s="300"/>
      <c r="AC35" s="45"/>
      <c r="AD35" s="45"/>
      <c r="AE35" s="45"/>
      <c r="AF35" s="45"/>
      <c r="AG35" s="45"/>
      <c r="AH35" s="45"/>
      <c r="AI35" s="45"/>
      <c r="AJ35" s="45"/>
      <c r="AK35" s="299">
        <f>SUM(AK26:AK33)</f>
        <v>0</v>
      </c>
      <c r="AL35" s="300"/>
      <c r="AM35" s="300"/>
      <c r="AN35" s="300"/>
      <c r="AO35" s="301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2021/105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9" t="str">
        <f>K6</f>
        <v>Úprava plochy ve vnitrobloku domu Dr. Zikmunda Wintra 432/8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Praha - Bubeneč (730106)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1" t="str">
        <f>IF(AN8= "","",AN8)</f>
        <v>1. 11. 2021</v>
      </c>
      <c r="AN87" s="261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SNEO,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2" t="str">
        <f>IF(E17="","",E17)</f>
        <v>Hlaváček – architekti, s.r.o.</v>
      </c>
      <c r="AN89" s="263"/>
      <c r="AO89" s="263"/>
      <c r="AP89" s="263"/>
      <c r="AQ89" s="36"/>
      <c r="AR89" s="39"/>
      <c r="AS89" s="264" t="s">
        <v>57</v>
      </c>
      <c r="AT89" s="26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2" t="str">
        <f>IF(E20="","",E20)</f>
        <v xml:space="preserve"> </v>
      </c>
      <c r="AN90" s="263"/>
      <c r="AO90" s="263"/>
      <c r="AP90" s="263"/>
      <c r="AQ90" s="36"/>
      <c r="AR90" s="39"/>
      <c r="AS90" s="266"/>
      <c r="AT90" s="26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8"/>
      <c r="AT91" s="26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70" t="s">
        <v>58</v>
      </c>
      <c r="D92" s="271"/>
      <c r="E92" s="271"/>
      <c r="F92" s="271"/>
      <c r="G92" s="271"/>
      <c r="H92" s="73"/>
      <c r="I92" s="273" t="s">
        <v>59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2" t="s">
        <v>60</v>
      </c>
      <c r="AH92" s="271"/>
      <c r="AI92" s="271"/>
      <c r="AJ92" s="271"/>
      <c r="AK92" s="271"/>
      <c r="AL92" s="271"/>
      <c r="AM92" s="271"/>
      <c r="AN92" s="273" t="s">
        <v>61</v>
      </c>
      <c r="AO92" s="271"/>
      <c r="AP92" s="274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2">
        <f>ROUND(AG95+SUM(AG97:AG102),2)</f>
        <v>0</v>
      </c>
      <c r="AH94" s="282"/>
      <c r="AI94" s="282"/>
      <c r="AJ94" s="282"/>
      <c r="AK94" s="282"/>
      <c r="AL94" s="282"/>
      <c r="AM94" s="282"/>
      <c r="AN94" s="283">
        <f t="shared" ref="AN94:AN102" si="0">SUM(AG94,AT94)</f>
        <v>0</v>
      </c>
      <c r="AO94" s="283"/>
      <c r="AP94" s="283"/>
      <c r="AQ94" s="85" t="s">
        <v>1</v>
      </c>
      <c r="AR94" s="86"/>
      <c r="AS94" s="87">
        <f>ROUND(AS95+SUM(AS97:AS102),2)</f>
        <v>0</v>
      </c>
      <c r="AT94" s="88">
        <f t="shared" ref="AT94:AT102" si="1">ROUND(SUM(AV94:AW94),2)</f>
        <v>0</v>
      </c>
      <c r="AU94" s="89">
        <f>ROUND(AU95+SUM(AU97:AU102),5)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ROUND(AZ95+SUM(AZ97:AZ102),2)</f>
        <v>0</v>
      </c>
      <c r="BA94" s="88">
        <f>ROUND(BA95+SUM(BA97:BA102),2)</f>
        <v>0</v>
      </c>
      <c r="BB94" s="88">
        <f>ROUND(BB95+SUM(BB97:BB102),2)</f>
        <v>0</v>
      </c>
      <c r="BC94" s="88">
        <f>ROUND(BC95+SUM(BC97:BC102),2)</f>
        <v>0</v>
      </c>
      <c r="BD94" s="90">
        <f>ROUND(BD95+SUM(BD97:BD102),2)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 x14ac:dyDescent="0.2">
      <c r="B95" s="93"/>
      <c r="C95" s="94"/>
      <c r="D95" s="277" t="s">
        <v>81</v>
      </c>
      <c r="E95" s="277"/>
      <c r="F95" s="277"/>
      <c r="G95" s="277"/>
      <c r="H95" s="277"/>
      <c r="I95" s="95"/>
      <c r="J95" s="277" t="s">
        <v>82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ROUND(AG96,2)</f>
        <v>0</v>
      </c>
      <c r="AH95" s="276"/>
      <c r="AI95" s="276"/>
      <c r="AJ95" s="276"/>
      <c r="AK95" s="276"/>
      <c r="AL95" s="276"/>
      <c r="AM95" s="276"/>
      <c r="AN95" s="275">
        <f t="shared" si="0"/>
        <v>0</v>
      </c>
      <c r="AO95" s="276"/>
      <c r="AP95" s="276"/>
      <c r="AQ95" s="96" t="s">
        <v>83</v>
      </c>
      <c r="AR95" s="97"/>
      <c r="AS95" s="98">
        <f>ROUND(AS96,2)</f>
        <v>0</v>
      </c>
      <c r="AT95" s="99">
        <f t="shared" si="1"/>
        <v>0</v>
      </c>
      <c r="AU95" s="100">
        <f>ROUND(AU96,5)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ROUND(AZ96,2)</f>
        <v>0</v>
      </c>
      <c r="BA95" s="99">
        <f>ROUND(BA96,2)</f>
        <v>0</v>
      </c>
      <c r="BB95" s="99">
        <f>ROUND(BB96,2)</f>
        <v>0</v>
      </c>
      <c r="BC95" s="99">
        <f>ROUND(BC96,2)</f>
        <v>0</v>
      </c>
      <c r="BD95" s="101">
        <f>ROUND(BD96,2)</f>
        <v>0</v>
      </c>
      <c r="BS95" s="102" t="s">
        <v>76</v>
      </c>
      <c r="BT95" s="102" t="s">
        <v>84</v>
      </c>
      <c r="BU95" s="102" t="s">
        <v>78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4" customFormat="1" ht="16.5" customHeight="1" x14ac:dyDescent="0.2">
      <c r="A96" s="103" t="s">
        <v>87</v>
      </c>
      <c r="B96" s="58"/>
      <c r="C96" s="104"/>
      <c r="D96" s="104"/>
      <c r="E96" s="279" t="s">
        <v>88</v>
      </c>
      <c r="F96" s="279"/>
      <c r="G96" s="279"/>
      <c r="H96" s="279"/>
      <c r="I96" s="279"/>
      <c r="J96" s="104"/>
      <c r="K96" s="279" t="s">
        <v>89</v>
      </c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80">
        <f>'D.1.1 - Architektonicko-s...'!J32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105" t="s">
        <v>90</v>
      </c>
      <c r="AR96" s="60"/>
      <c r="AS96" s="106">
        <v>0</v>
      </c>
      <c r="AT96" s="107">
        <f t="shared" si="1"/>
        <v>0</v>
      </c>
      <c r="AU96" s="108">
        <f>'D.1.1 - Architektonicko-s...'!P136</f>
        <v>0</v>
      </c>
      <c r="AV96" s="107">
        <f>'D.1.1 - Architektonicko-s...'!J35</f>
        <v>0</v>
      </c>
      <c r="AW96" s="107">
        <f>'D.1.1 - Architektonicko-s...'!J36</f>
        <v>0</v>
      </c>
      <c r="AX96" s="107">
        <f>'D.1.1 - Architektonicko-s...'!J37</f>
        <v>0</v>
      </c>
      <c r="AY96" s="107">
        <f>'D.1.1 - Architektonicko-s...'!J38</f>
        <v>0</v>
      </c>
      <c r="AZ96" s="107">
        <f>'D.1.1 - Architektonicko-s...'!F35</f>
        <v>0</v>
      </c>
      <c r="BA96" s="107">
        <f>'D.1.1 - Architektonicko-s...'!F36</f>
        <v>0</v>
      </c>
      <c r="BB96" s="107">
        <f>'D.1.1 - Architektonicko-s...'!F37</f>
        <v>0</v>
      </c>
      <c r="BC96" s="107">
        <f>'D.1.1 - Architektonicko-s...'!F38</f>
        <v>0</v>
      </c>
      <c r="BD96" s="109">
        <f>'D.1.1 - Architektonicko-s...'!F39</f>
        <v>0</v>
      </c>
      <c r="BT96" s="110" t="s">
        <v>86</v>
      </c>
      <c r="BV96" s="110" t="s">
        <v>79</v>
      </c>
      <c r="BW96" s="110" t="s">
        <v>91</v>
      </c>
      <c r="BX96" s="110" t="s">
        <v>85</v>
      </c>
      <c r="CL96" s="110" t="s">
        <v>1</v>
      </c>
    </row>
    <row r="97" spans="1:91" s="7" customFormat="1" ht="16.5" customHeight="1" x14ac:dyDescent="0.2">
      <c r="A97" s="103" t="s">
        <v>87</v>
      </c>
      <c r="B97" s="93"/>
      <c r="C97" s="94"/>
      <c r="D97" s="277" t="s">
        <v>92</v>
      </c>
      <c r="E97" s="277"/>
      <c r="F97" s="277"/>
      <c r="G97" s="277"/>
      <c r="H97" s="277"/>
      <c r="I97" s="95"/>
      <c r="J97" s="277" t="s">
        <v>93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5">
        <f>'SO.02 - Komunikace a zpev...'!J30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96" t="s">
        <v>83</v>
      </c>
      <c r="AR97" s="97"/>
      <c r="AS97" s="98">
        <v>0</v>
      </c>
      <c r="AT97" s="99">
        <f t="shared" si="1"/>
        <v>0</v>
      </c>
      <c r="AU97" s="100">
        <f>'SO.02 - Komunikace a zpev...'!P125</f>
        <v>0</v>
      </c>
      <c r="AV97" s="99">
        <f>'SO.02 - Komunikace a zpev...'!J33</f>
        <v>0</v>
      </c>
      <c r="AW97" s="99">
        <f>'SO.02 - Komunikace a zpev...'!J34</f>
        <v>0</v>
      </c>
      <c r="AX97" s="99">
        <f>'SO.02 - Komunikace a zpev...'!J35</f>
        <v>0</v>
      </c>
      <c r="AY97" s="99">
        <f>'SO.02 - Komunikace a zpev...'!J36</f>
        <v>0</v>
      </c>
      <c r="AZ97" s="99">
        <f>'SO.02 - Komunikace a zpev...'!F33</f>
        <v>0</v>
      </c>
      <c r="BA97" s="99">
        <f>'SO.02 - Komunikace a zpev...'!F34</f>
        <v>0</v>
      </c>
      <c r="BB97" s="99">
        <f>'SO.02 - Komunikace a zpev...'!F35</f>
        <v>0</v>
      </c>
      <c r="BC97" s="99">
        <f>'SO.02 - Komunikace a zpev...'!F36</f>
        <v>0</v>
      </c>
      <c r="BD97" s="101">
        <f>'SO.02 - Komunikace a zpev...'!F37</f>
        <v>0</v>
      </c>
      <c r="BT97" s="102" t="s">
        <v>84</v>
      </c>
      <c r="BV97" s="102" t="s">
        <v>79</v>
      </c>
      <c r="BW97" s="102" t="s">
        <v>94</v>
      </c>
      <c r="BX97" s="102" t="s">
        <v>5</v>
      </c>
      <c r="CL97" s="102" t="s">
        <v>1</v>
      </c>
      <c r="CM97" s="102" t="s">
        <v>86</v>
      </c>
    </row>
    <row r="98" spans="1:91" s="7" customFormat="1" ht="16.5" customHeight="1" x14ac:dyDescent="0.2">
      <c r="A98" s="103" t="s">
        <v>87</v>
      </c>
      <c r="B98" s="93"/>
      <c r="C98" s="94"/>
      <c r="D98" s="277" t="s">
        <v>95</v>
      </c>
      <c r="E98" s="277"/>
      <c r="F98" s="277"/>
      <c r="G98" s="277"/>
      <c r="H98" s="277"/>
      <c r="I98" s="95"/>
      <c r="J98" s="277" t="s">
        <v>96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5">
        <f>'SO.03 - Hospodaření s deš...'!J30</f>
        <v>0</v>
      </c>
      <c r="AH98" s="276"/>
      <c r="AI98" s="276"/>
      <c r="AJ98" s="276"/>
      <c r="AK98" s="276"/>
      <c r="AL98" s="276"/>
      <c r="AM98" s="276"/>
      <c r="AN98" s="275">
        <f t="shared" si="0"/>
        <v>0</v>
      </c>
      <c r="AO98" s="276"/>
      <c r="AP98" s="276"/>
      <c r="AQ98" s="96" t="s">
        <v>83</v>
      </c>
      <c r="AR98" s="97"/>
      <c r="AS98" s="98">
        <v>0</v>
      </c>
      <c r="AT98" s="99">
        <f t="shared" si="1"/>
        <v>0</v>
      </c>
      <c r="AU98" s="100">
        <f>'SO.03 - Hospodaření s deš...'!P129</f>
        <v>0</v>
      </c>
      <c r="AV98" s="99">
        <f>'SO.03 - Hospodaření s deš...'!J33</f>
        <v>0</v>
      </c>
      <c r="AW98" s="99">
        <f>'SO.03 - Hospodaření s deš...'!J34</f>
        <v>0</v>
      </c>
      <c r="AX98" s="99">
        <f>'SO.03 - Hospodaření s deš...'!J35</f>
        <v>0</v>
      </c>
      <c r="AY98" s="99">
        <f>'SO.03 - Hospodaření s deš...'!J36</f>
        <v>0</v>
      </c>
      <c r="AZ98" s="99">
        <f>'SO.03 - Hospodaření s deš...'!F33</f>
        <v>0</v>
      </c>
      <c r="BA98" s="99">
        <f>'SO.03 - Hospodaření s deš...'!F34</f>
        <v>0</v>
      </c>
      <c r="BB98" s="99">
        <f>'SO.03 - Hospodaření s deš...'!F35</f>
        <v>0</v>
      </c>
      <c r="BC98" s="99">
        <f>'SO.03 - Hospodaření s deš...'!F36</f>
        <v>0</v>
      </c>
      <c r="BD98" s="101">
        <f>'SO.03 - Hospodaření s deš...'!F37</f>
        <v>0</v>
      </c>
      <c r="BT98" s="102" t="s">
        <v>84</v>
      </c>
      <c r="BV98" s="102" t="s">
        <v>79</v>
      </c>
      <c r="BW98" s="102" t="s">
        <v>97</v>
      </c>
      <c r="BX98" s="102" t="s">
        <v>5</v>
      </c>
      <c r="CL98" s="102" t="s">
        <v>1</v>
      </c>
      <c r="CM98" s="102" t="s">
        <v>86</v>
      </c>
    </row>
    <row r="99" spans="1:91" s="7" customFormat="1" ht="16.5" customHeight="1" x14ac:dyDescent="0.2">
      <c r="A99" s="103" t="s">
        <v>87</v>
      </c>
      <c r="B99" s="93"/>
      <c r="C99" s="94"/>
      <c r="D99" s="277" t="s">
        <v>98</v>
      </c>
      <c r="E99" s="277"/>
      <c r="F99" s="277"/>
      <c r="G99" s="277"/>
      <c r="H99" s="277"/>
      <c r="I99" s="95"/>
      <c r="J99" s="277" t="s">
        <v>99</v>
      </c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5">
        <f>'SO.04 - Sadové úpravy'!J30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96" t="s">
        <v>83</v>
      </c>
      <c r="AR99" s="97"/>
      <c r="AS99" s="98">
        <v>0</v>
      </c>
      <c r="AT99" s="99">
        <f t="shared" si="1"/>
        <v>0</v>
      </c>
      <c r="AU99" s="100">
        <f>'SO.04 - Sadové úpravy'!P126</f>
        <v>0</v>
      </c>
      <c r="AV99" s="99">
        <f>'SO.04 - Sadové úpravy'!J33</f>
        <v>0</v>
      </c>
      <c r="AW99" s="99">
        <f>'SO.04 - Sadové úpravy'!J34</f>
        <v>0</v>
      </c>
      <c r="AX99" s="99">
        <f>'SO.04 - Sadové úpravy'!J35</f>
        <v>0</v>
      </c>
      <c r="AY99" s="99">
        <f>'SO.04 - Sadové úpravy'!J36</f>
        <v>0</v>
      </c>
      <c r="AZ99" s="99">
        <f>'SO.04 - Sadové úpravy'!F33</f>
        <v>0</v>
      </c>
      <c r="BA99" s="99">
        <f>'SO.04 - Sadové úpravy'!F34</f>
        <v>0</v>
      </c>
      <c r="BB99" s="99">
        <f>'SO.04 - Sadové úpravy'!F35</f>
        <v>0</v>
      </c>
      <c r="BC99" s="99">
        <f>'SO.04 - Sadové úpravy'!F36</f>
        <v>0</v>
      </c>
      <c r="BD99" s="101">
        <f>'SO.04 - Sadové úpravy'!F37</f>
        <v>0</v>
      </c>
      <c r="BT99" s="102" t="s">
        <v>84</v>
      </c>
      <c r="BV99" s="102" t="s">
        <v>79</v>
      </c>
      <c r="BW99" s="102" t="s">
        <v>100</v>
      </c>
      <c r="BX99" s="102" t="s">
        <v>5</v>
      </c>
      <c r="CL99" s="102" t="s">
        <v>1</v>
      </c>
      <c r="CM99" s="102" t="s">
        <v>86</v>
      </c>
    </row>
    <row r="100" spans="1:91" s="7" customFormat="1" ht="16.5" customHeight="1" x14ac:dyDescent="0.2">
      <c r="A100" s="103" t="s">
        <v>87</v>
      </c>
      <c r="B100" s="93"/>
      <c r="C100" s="94"/>
      <c r="D100" s="277" t="s">
        <v>101</v>
      </c>
      <c r="E100" s="277"/>
      <c r="F100" s="277"/>
      <c r="G100" s="277"/>
      <c r="H100" s="277"/>
      <c r="I100" s="95"/>
      <c r="J100" s="277" t="s">
        <v>102</v>
      </c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75">
        <f>'SO.06 - Silnoproudá elekt...'!J30</f>
        <v>0</v>
      </c>
      <c r="AH100" s="276"/>
      <c r="AI100" s="276"/>
      <c r="AJ100" s="276"/>
      <c r="AK100" s="276"/>
      <c r="AL100" s="276"/>
      <c r="AM100" s="276"/>
      <c r="AN100" s="275">
        <f t="shared" si="0"/>
        <v>0</v>
      </c>
      <c r="AO100" s="276"/>
      <c r="AP100" s="276"/>
      <c r="AQ100" s="96" t="s">
        <v>83</v>
      </c>
      <c r="AR100" s="97"/>
      <c r="AS100" s="98">
        <v>0</v>
      </c>
      <c r="AT100" s="99">
        <f t="shared" si="1"/>
        <v>0</v>
      </c>
      <c r="AU100" s="100">
        <f>'SO.06 - Silnoproudá elekt...'!P121</f>
        <v>0</v>
      </c>
      <c r="AV100" s="99">
        <f>'SO.06 - Silnoproudá elekt...'!J33</f>
        <v>0</v>
      </c>
      <c r="AW100" s="99">
        <f>'SO.06 - Silnoproudá elekt...'!J34</f>
        <v>0</v>
      </c>
      <c r="AX100" s="99">
        <f>'SO.06 - Silnoproudá elekt...'!J35</f>
        <v>0</v>
      </c>
      <c r="AY100" s="99">
        <f>'SO.06 - Silnoproudá elekt...'!J36</f>
        <v>0</v>
      </c>
      <c r="AZ100" s="99">
        <f>'SO.06 - Silnoproudá elekt...'!F33</f>
        <v>0</v>
      </c>
      <c r="BA100" s="99">
        <f>'SO.06 - Silnoproudá elekt...'!F34</f>
        <v>0</v>
      </c>
      <c r="BB100" s="99">
        <f>'SO.06 - Silnoproudá elekt...'!F35</f>
        <v>0</v>
      </c>
      <c r="BC100" s="99">
        <f>'SO.06 - Silnoproudá elekt...'!F36</f>
        <v>0</v>
      </c>
      <c r="BD100" s="101">
        <f>'SO.06 - Silnoproudá elekt...'!F37</f>
        <v>0</v>
      </c>
      <c r="BT100" s="102" t="s">
        <v>84</v>
      </c>
      <c r="BV100" s="102" t="s">
        <v>79</v>
      </c>
      <c r="BW100" s="102" t="s">
        <v>103</v>
      </c>
      <c r="BX100" s="102" t="s">
        <v>5</v>
      </c>
      <c r="CL100" s="102" t="s">
        <v>1</v>
      </c>
      <c r="CM100" s="102" t="s">
        <v>86</v>
      </c>
    </row>
    <row r="101" spans="1:91" s="7" customFormat="1" ht="16.5" customHeight="1" x14ac:dyDescent="0.2">
      <c r="A101" s="103" t="s">
        <v>87</v>
      </c>
      <c r="B101" s="93"/>
      <c r="C101" s="94"/>
      <c r="D101" s="277" t="s">
        <v>104</v>
      </c>
      <c r="E101" s="277"/>
      <c r="F101" s="277"/>
      <c r="G101" s="277"/>
      <c r="H101" s="277"/>
      <c r="I101" s="95"/>
      <c r="J101" s="277" t="s">
        <v>105</v>
      </c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277"/>
      <c r="AD101" s="277"/>
      <c r="AE101" s="277"/>
      <c r="AF101" s="277"/>
      <c r="AG101" s="275">
        <f>'SO.07 - Slaboproudé rozvody'!J30</f>
        <v>0</v>
      </c>
      <c r="AH101" s="276"/>
      <c r="AI101" s="276"/>
      <c r="AJ101" s="276"/>
      <c r="AK101" s="276"/>
      <c r="AL101" s="276"/>
      <c r="AM101" s="276"/>
      <c r="AN101" s="275">
        <f t="shared" si="0"/>
        <v>0</v>
      </c>
      <c r="AO101" s="276"/>
      <c r="AP101" s="276"/>
      <c r="AQ101" s="96" t="s">
        <v>83</v>
      </c>
      <c r="AR101" s="97"/>
      <c r="AS101" s="98">
        <v>0</v>
      </c>
      <c r="AT101" s="99">
        <f t="shared" si="1"/>
        <v>0</v>
      </c>
      <c r="AU101" s="100">
        <f>'SO.07 - Slaboproudé rozvody'!P117</f>
        <v>0</v>
      </c>
      <c r="AV101" s="99">
        <f>'SO.07 - Slaboproudé rozvody'!J33</f>
        <v>0</v>
      </c>
      <c r="AW101" s="99">
        <f>'SO.07 - Slaboproudé rozvody'!J34</f>
        <v>0</v>
      </c>
      <c r="AX101" s="99">
        <f>'SO.07 - Slaboproudé rozvody'!J35</f>
        <v>0</v>
      </c>
      <c r="AY101" s="99">
        <f>'SO.07 - Slaboproudé rozvody'!J36</f>
        <v>0</v>
      </c>
      <c r="AZ101" s="99">
        <f>'SO.07 - Slaboproudé rozvody'!F33</f>
        <v>0</v>
      </c>
      <c r="BA101" s="99">
        <f>'SO.07 - Slaboproudé rozvody'!F34</f>
        <v>0</v>
      </c>
      <c r="BB101" s="99">
        <f>'SO.07 - Slaboproudé rozvody'!F35</f>
        <v>0</v>
      </c>
      <c r="BC101" s="99">
        <f>'SO.07 - Slaboproudé rozvody'!F36</f>
        <v>0</v>
      </c>
      <c r="BD101" s="101">
        <f>'SO.07 - Slaboproudé rozvody'!F37</f>
        <v>0</v>
      </c>
      <c r="BT101" s="102" t="s">
        <v>84</v>
      </c>
      <c r="BV101" s="102" t="s">
        <v>79</v>
      </c>
      <c r="BW101" s="102" t="s">
        <v>106</v>
      </c>
      <c r="BX101" s="102" t="s">
        <v>5</v>
      </c>
      <c r="CL101" s="102" t="s">
        <v>1</v>
      </c>
      <c r="CM101" s="102" t="s">
        <v>86</v>
      </c>
    </row>
    <row r="102" spans="1:91" s="7" customFormat="1" ht="16.5" customHeight="1" x14ac:dyDescent="0.2">
      <c r="A102" s="103" t="s">
        <v>87</v>
      </c>
      <c r="B102" s="93"/>
      <c r="C102" s="94"/>
      <c r="D102" s="277" t="s">
        <v>107</v>
      </c>
      <c r="E102" s="277"/>
      <c r="F102" s="277"/>
      <c r="G102" s="277"/>
      <c r="H102" s="277"/>
      <c r="I102" s="95"/>
      <c r="J102" s="277" t="s">
        <v>108</v>
      </c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277"/>
      <c r="AD102" s="277"/>
      <c r="AE102" s="277"/>
      <c r="AF102" s="277"/>
      <c r="AG102" s="275">
        <f>'VRN - Vedlejší rozpočtové...'!J30</f>
        <v>0</v>
      </c>
      <c r="AH102" s="276"/>
      <c r="AI102" s="276"/>
      <c r="AJ102" s="276"/>
      <c r="AK102" s="276"/>
      <c r="AL102" s="276"/>
      <c r="AM102" s="276"/>
      <c r="AN102" s="275">
        <f t="shared" si="0"/>
        <v>0</v>
      </c>
      <c r="AO102" s="276"/>
      <c r="AP102" s="276"/>
      <c r="AQ102" s="96" t="s">
        <v>83</v>
      </c>
      <c r="AR102" s="97"/>
      <c r="AS102" s="111">
        <v>0</v>
      </c>
      <c r="AT102" s="112">
        <f t="shared" si="1"/>
        <v>0</v>
      </c>
      <c r="AU102" s="113">
        <f>'VRN - Vedlejší rozpočtové...'!P122</f>
        <v>0</v>
      </c>
      <c r="AV102" s="112">
        <f>'VRN - Vedlejší rozpočtové...'!J33</f>
        <v>0</v>
      </c>
      <c r="AW102" s="112">
        <f>'VRN - Vedlejší rozpočtové...'!J34</f>
        <v>0</v>
      </c>
      <c r="AX102" s="112">
        <f>'VRN - Vedlejší rozpočtové...'!J35</f>
        <v>0</v>
      </c>
      <c r="AY102" s="112">
        <f>'VRN - Vedlejší rozpočtové...'!J36</f>
        <v>0</v>
      </c>
      <c r="AZ102" s="112">
        <f>'VRN - Vedlejší rozpočtové...'!F33</f>
        <v>0</v>
      </c>
      <c r="BA102" s="112">
        <f>'VRN - Vedlejší rozpočtové...'!F34</f>
        <v>0</v>
      </c>
      <c r="BB102" s="112">
        <f>'VRN - Vedlejší rozpočtové...'!F35</f>
        <v>0</v>
      </c>
      <c r="BC102" s="112">
        <f>'VRN - Vedlejší rozpočtové...'!F36</f>
        <v>0</v>
      </c>
      <c r="BD102" s="114">
        <f>'VRN - Vedlejší rozpočtové...'!F37</f>
        <v>0</v>
      </c>
      <c r="BT102" s="102" t="s">
        <v>84</v>
      </c>
      <c r="BV102" s="102" t="s">
        <v>79</v>
      </c>
      <c r="BW102" s="102" t="s">
        <v>109</v>
      </c>
      <c r="BX102" s="102" t="s">
        <v>5</v>
      </c>
      <c r="CL102" s="102" t="s">
        <v>1</v>
      </c>
      <c r="CM102" s="102" t="s">
        <v>86</v>
      </c>
    </row>
    <row r="103" spans="1:91" s="2" customFormat="1" ht="30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9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91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39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sheetProtection algorithmName="SHA-512" hashValue="hBEsHG+6I1je7HAs26+ROyMaVskkMPoWPOYWNLRLqOE3Iab3pT8PoUKeTEAHiylQV1FhQR8GTmU3e5E36DocOw==" saltValue="he4F6MsT902ovvFqcSUN3zqSiRK+zKK8rc0G8aoFtX2FNNaCp8uJgR+wN3JzydWDcLU4K4eykgLkUew4ZYpxIA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6" location="'D.1.1 - Architektonicko-s...'!C2" display="/" xr:uid="{00000000-0004-0000-0000-000000000000}"/>
    <hyperlink ref="A97" location="'SO.02 - Komunikace a zpev...'!C2" display="/" xr:uid="{00000000-0004-0000-0000-000001000000}"/>
    <hyperlink ref="A98" location="'SO.03 - Hospodaření s deš...'!C2" display="/" xr:uid="{00000000-0004-0000-0000-000002000000}"/>
    <hyperlink ref="A99" location="'SO.04 - Sadové úpravy'!C2" display="/" xr:uid="{00000000-0004-0000-0000-000003000000}"/>
    <hyperlink ref="A100" location="'SO.06 - Silnoproudá elekt...'!C2" display="/" xr:uid="{00000000-0004-0000-0000-000004000000}"/>
    <hyperlink ref="A101" location="'SO.07 - Slaboproudé rozvody'!C2" display="/" xr:uid="{00000000-0004-0000-0000-000005000000}"/>
    <hyperlink ref="A102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28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91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1" customFormat="1" ht="12" customHeight="1" x14ac:dyDescent="0.2">
      <c r="B8" s="20"/>
      <c r="D8" s="119" t="s">
        <v>111</v>
      </c>
      <c r="L8" s="20"/>
    </row>
    <row r="9" spans="1:46" s="2" customFormat="1" ht="16.5" customHeight="1" x14ac:dyDescent="0.2">
      <c r="A9" s="34"/>
      <c r="B9" s="39"/>
      <c r="C9" s="34"/>
      <c r="D9" s="34"/>
      <c r="E9" s="304" t="s">
        <v>112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113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07" t="s">
        <v>114</v>
      </c>
      <c r="F11" s="306"/>
      <c r="G11" s="306"/>
      <c r="H11" s="306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20</v>
      </c>
      <c r="E14" s="34"/>
      <c r="F14" s="110" t="s">
        <v>34</v>
      </c>
      <c r="G14" s="34"/>
      <c r="H14" s="34"/>
      <c r="I14" s="119" t="s">
        <v>22</v>
      </c>
      <c r="J14" s="120" t="str">
        <f>'Rekapitulace stavby'!AN8</f>
        <v>1. 11. 2021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tr">
        <f>IF('Rekapitulace stavby'!E11="","",'Rekapitulace stavby'!E11)</f>
        <v>SNEO, a.s.</v>
      </c>
      <c r="F17" s="34"/>
      <c r="G17" s="34"/>
      <c r="H17" s="34"/>
      <c r="I17" s="119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08" t="str">
        <f>'Rekapitulace stavby'!E14</f>
        <v>Vyplň údaj</v>
      </c>
      <c r="F20" s="309"/>
      <c r="G20" s="309"/>
      <c r="H20" s="309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tr">
        <f>IF('Rekapitulace stavby'!E17="","",'Rekapitulace stavby'!E17)</f>
        <v>Hlaváček – architekti, s.r.o.</v>
      </c>
      <c r="F23" s="34"/>
      <c r="G23" s="34"/>
      <c r="H23" s="34"/>
      <c r="I23" s="119" t="s">
        <v>27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27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1"/>
      <c r="B29" s="122"/>
      <c r="C29" s="121"/>
      <c r="D29" s="121"/>
      <c r="E29" s="310" t="s">
        <v>1</v>
      </c>
      <c r="F29" s="310"/>
      <c r="G29" s="310"/>
      <c r="H29" s="310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37</v>
      </c>
      <c r="E32" s="34"/>
      <c r="F32" s="34"/>
      <c r="G32" s="34"/>
      <c r="H32" s="34"/>
      <c r="I32" s="34"/>
      <c r="J32" s="126">
        <f>ROUND(J136,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39</v>
      </c>
      <c r="G34" s="34"/>
      <c r="H34" s="34"/>
      <c r="I34" s="127" t="s">
        <v>38</v>
      </c>
      <c r="J34" s="127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8" t="s">
        <v>41</v>
      </c>
      <c r="E35" s="119" t="s">
        <v>42</v>
      </c>
      <c r="F35" s="129">
        <f>ROUND((SUM(BE136:BE727)),  2)</f>
        <v>0</v>
      </c>
      <c r="G35" s="34"/>
      <c r="H35" s="34"/>
      <c r="I35" s="130">
        <v>0.21</v>
      </c>
      <c r="J35" s="129">
        <f>ROUND(((SUM(BE136:BE727))*I35),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43</v>
      </c>
      <c r="F36" s="129">
        <f>ROUND((SUM(BF136:BF727)),  2)</f>
        <v>0</v>
      </c>
      <c r="G36" s="34"/>
      <c r="H36" s="34"/>
      <c r="I36" s="130">
        <v>0.15</v>
      </c>
      <c r="J36" s="129">
        <f>ROUND(((SUM(BF136:BF727))*I36),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44</v>
      </c>
      <c r="F37" s="129">
        <f>ROUND((SUM(BG136:BG727)),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45</v>
      </c>
      <c r="F38" s="129">
        <f>ROUND((SUM(BH136:BH727)),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46</v>
      </c>
      <c r="F39" s="129">
        <f>ROUND((SUM(BI136:BI727)),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 x14ac:dyDescent="0.2">
      <c r="B86" s="21"/>
      <c r="C86" s="29" t="s">
        <v>111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 x14ac:dyDescent="0.2">
      <c r="A87" s="34"/>
      <c r="B87" s="35"/>
      <c r="C87" s="36"/>
      <c r="D87" s="36"/>
      <c r="E87" s="311" t="s">
        <v>112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 x14ac:dyDescent="0.2">
      <c r="A88" s="34"/>
      <c r="B88" s="35"/>
      <c r="C88" s="29" t="s">
        <v>113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 x14ac:dyDescent="0.2">
      <c r="A89" s="34"/>
      <c r="B89" s="35"/>
      <c r="C89" s="36"/>
      <c r="D89" s="36"/>
      <c r="E89" s="259" t="str">
        <f>E11</f>
        <v>D.1.1 - Architektonicko-stavební řešení</v>
      </c>
      <c r="F89" s="313"/>
      <c r="G89" s="313"/>
      <c r="H89" s="313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1. 11. 2021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 x14ac:dyDescent="0.2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 x14ac:dyDescent="0.2">
      <c r="A93" s="34"/>
      <c r="B93" s="35"/>
      <c r="C93" s="29" t="s">
        <v>24</v>
      </c>
      <c r="D93" s="36"/>
      <c r="E93" s="36"/>
      <c r="F93" s="27" t="str">
        <f>E17</f>
        <v>SNEO, a.s.</v>
      </c>
      <c r="G93" s="36"/>
      <c r="H93" s="36"/>
      <c r="I93" s="29" t="s">
        <v>30</v>
      </c>
      <c r="J93" s="32" t="str">
        <f>E23</f>
        <v>Hlaváček – architekti, s.r.o.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 x14ac:dyDescent="0.2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 x14ac:dyDescent="0.2">
      <c r="A96" s="34"/>
      <c r="B96" s="35"/>
      <c r="C96" s="149" t="s">
        <v>116</v>
      </c>
      <c r="D96" s="150"/>
      <c r="E96" s="150"/>
      <c r="F96" s="150"/>
      <c r="G96" s="150"/>
      <c r="H96" s="150"/>
      <c r="I96" s="150"/>
      <c r="J96" s="151" t="s">
        <v>117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 x14ac:dyDescent="0.2">
      <c r="A98" s="34"/>
      <c r="B98" s="35"/>
      <c r="C98" s="152" t="s">
        <v>118</v>
      </c>
      <c r="D98" s="36"/>
      <c r="E98" s="36"/>
      <c r="F98" s="36"/>
      <c r="G98" s="36"/>
      <c r="H98" s="36"/>
      <c r="I98" s="36"/>
      <c r="J98" s="84">
        <f>J136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119</v>
      </c>
    </row>
    <row r="99" spans="1:47" s="9" customFormat="1" ht="24.95" customHeight="1" x14ac:dyDescent="0.2">
      <c r="B99" s="153"/>
      <c r="C99" s="154"/>
      <c r="D99" s="155" t="s">
        <v>120</v>
      </c>
      <c r="E99" s="156"/>
      <c r="F99" s="156"/>
      <c r="G99" s="156"/>
      <c r="H99" s="156"/>
      <c r="I99" s="156"/>
      <c r="J99" s="157">
        <f>J137</f>
        <v>0</v>
      </c>
      <c r="K99" s="154"/>
      <c r="L99" s="158"/>
    </row>
    <row r="100" spans="1:47" s="10" customFormat="1" ht="19.899999999999999" customHeight="1" x14ac:dyDescent="0.2">
      <c r="B100" s="159"/>
      <c r="C100" s="104"/>
      <c r="D100" s="160" t="s">
        <v>121</v>
      </c>
      <c r="E100" s="161"/>
      <c r="F100" s="161"/>
      <c r="G100" s="161"/>
      <c r="H100" s="161"/>
      <c r="I100" s="161"/>
      <c r="J100" s="162">
        <f>J138</f>
        <v>0</v>
      </c>
      <c r="K100" s="104"/>
      <c r="L100" s="163"/>
    </row>
    <row r="101" spans="1:47" s="10" customFormat="1" ht="19.899999999999999" customHeight="1" x14ac:dyDescent="0.2">
      <c r="B101" s="159"/>
      <c r="C101" s="104"/>
      <c r="D101" s="160" t="s">
        <v>122</v>
      </c>
      <c r="E101" s="161"/>
      <c r="F101" s="161"/>
      <c r="G101" s="161"/>
      <c r="H101" s="161"/>
      <c r="I101" s="161"/>
      <c r="J101" s="162">
        <f>J255</f>
        <v>0</v>
      </c>
      <c r="K101" s="104"/>
      <c r="L101" s="163"/>
    </row>
    <row r="102" spans="1:47" s="10" customFormat="1" ht="19.899999999999999" customHeight="1" x14ac:dyDescent="0.2">
      <c r="B102" s="159"/>
      <c r="C102" s="104"/>
      <c r="D102" s="160" t="s">
        <v>123</v>
      </c>
      <c r="E102" s="161"/>
      <c r="F102" s="161"/>
      <c r="G102" s="161"/>
      <c r="H102" s="161"/>
      <c r="I102" s="161"/>
      <c r="J102" s="162">
        <f>J265</f>
        <v>0</v>
      </c>
      <c r="K102" s="104"/>
      <c r="L102" s="163"/>
    </row>
    <row r="103" spans="1:47" s="10" customFormat="1" ht="19.899999999999999" customHeight="1" x14ac:dyDescent="0.2">
      <c r="B103" s="159"/>
      <c r="C103" s="104"/>
      <c r="D103" s="160" t="s">
        <v>124</v>
      </c>
      <c r="E103" s="161"/>
      <c r="F103" s="161"/>
      <c r="G103" s="161"/>
      <c r="H103" s="161"/>
      <c r="I103" s="161"/>
      <c r="J103" s="162">
        <f>J302</f>
        <v>0</v>
      </c>
      <c r="K103" s="104"/>
      <c r="L103" s="163"/>
    </row>
    <row r="104" spans="1:47" s="10" customFormat="1" ht="19.899999999999999" customHeight="1" x14ac:dyDescent="0.2">
      <c r="B104" s="159"/>
      <c r="C104" s="104"/>
      <c r="D104" s="160" t="s">
        <v>125</v>
      </c>
      <c r="E104" s="161"/>
      <c r="F104" s="161"/>
      <c r="G104" s="161"/>
      <c r="H104" s="161"/>
      <c r="I104" s="161"/>
      <c r="J104" s="162">
        <f>J307</f>
        <v>0</v>
      </c>
      <c r="K104" s="104"/>
      <c r="L104" s="163"/>
    </row>
    <row r="105" spans="1:47" s="10" customFormat="1" ht="19.899999999999999" customHeight="1" x14ac:dyDescent="0.2">
      <c r="B105" s="159"/>
      <c r="C105" s="104"/>
      <c r="D105" s="160" t="s">
        <v>126</v>
      </c>
      <c r="E105" s="161"/>
      <c r="F105" s="161"/>
      <c r="G105" s="161"/>
      <c r="H105" s="161"/>
      <c r="I105" s="161"/>
      <c r="J105" s="162">
        <f>J424</f>
        <v>0</v>
      </c>
      <c r="K105" s="104"/>
      <c r="L105" s="163"/>
    </row>
    <row r="106" spans="1:47" s="10" customFormat="1" ht="19.899999999999999" customHeight="1" x14ac:dyDescent="0.2">
      <c r="B106" s="159"/>
      <c r="C106" s="104"/>
      <c r="D106" s="160" t="s">
        <v>127</v>
      </c>
      <c r="E106" s="161"/>
      <c r="F106" s="161"/>
      <c r="G106" s="161"/>
      <c r="H106" s="161"/>
      <c r="I106" s="161"/>
      <c r="J106" s="162">
        <f>J485</f>
        <v>0</v>
      </c>
      <c r="K106" s="104"/>
      <c r="L106" s="163"/>
    </row>
    <row r="107" spans="1:47" s="9" customFormat="1" ht="24.95" customHeight="1" x14ac:dyDescent="0.2">
      <c r="B107" s="153"/>
      <c r="C107" s="154"/>
      <c r="D107" s="155" t="s">
        <v>128</v>
      </c>
      <c r="E107" s="156"/>
      <c r="F107" s="156"/>
      <c r="G107" s="156"/>
      <c r="H107" s="156"/>
      <c r="I107" s="156"/>
      <c r="J107" s="157">
        <f>J497</f>
        <v>0</v>
      </c>
      <c r="K107" s="154"/>
      <c r="L107" s="158"/>
    </row>
    <row r="108" spans="1:47" s="10" customFormat="1" ht="19.899999999999999" customHeight="1" x14ac:dyDescent="0.2">
      <c r="B108" s="159"/>
      <c r="C108" s="104"/>
      <c r="D108" s="160" t="s">
        <v>129</v>
      </c>
      <c r="E108" s="161"/>
      <c r="F108" s="161"/>
      <c r="G108" s="161"/>
      <c r="H108" s="161"/>
      <c r="I108" s="161"/>
      <c r="J108" s="162">
        <f>J498</f>
        <v>0</v>
      </c>
      <c r="K108" s="104"/>
      <c r="L108" s="163"/>
    </row>
    <row r="109" spans="1:47" s="10" customFormat="1" ht="19.899999999999999" customHeight="1" x14ac:dyDescent="0.2">
      <c r="B109" s="159"/>
      <c r="C109" s="104"/>
      <c r="D109" s="160" t="s">
        <v>130</v>
      </c>
      <c r="E109" s="161"/>
      <c r="F109" s="161"/>
      <c r="G109" s="161"/>
      <c r="H109" s="161"/>
      <c r="I109" s="161"/>
      <c r="J109" s="162">
        <f>J567</f>
        <v>0</v>
      </c>
      <c r="K109" s="104"/>
      <c r="L109" s="163"/>
    </row>
    <row r="110" spans="1:47" s="10" customFormat="1" ht="19.899999999999999" customHeight="1" x14ac:dyDescent="0.2">
      <c r="B110" s="159"/>
      <c r="C110" s="104"/>
      <c r="D110" s="160" t="s">
        <v>131</v>
      </c>
      <c r="E110" s="161"/>
      <c r="F110" s="161"/>
      <c r="G110" s="161"/>
      <c r="H110" s="161"/>
      <c r="I110" s="161"/>
      <c r="J110" s="162">
        <f>J575</f>
        <v>0</v>
      </c>
      <c r="K110" s="104"/>
      <c r="L110" s="163"/>
    </row>
    <row r="111" spans="1:47" s="10" customFormat="1" ht="19.899999999999999" customHeight="1" x14ac:dyDescent="0.2">
      <c r="B111" s="159"/>
      <c r="C111" s="104"/>
      <c r="D111" s="160" t="s">
        <v>132</v>
      </c>
      <c r="E111" s="161"/>
      <c r="F111" s="161"/>
      <c r="G111" s="161"/>
      <c r="H111" s="161"/>
      <c r="I111" s="161"/>
      <c r="J111" s="162">
        <f>J580</f>
        <v>0</v>
      </c>
      <c r="K111" s="104"/>
      <c r="L111" s="163"/>
    </row>
    <row r="112" spans="1:47" s="9" customFormat="1" ht="24.95" customHeight="1" x14ac:dyDescent="0.2">
      <c r="B112" s="153"/>
      <c r="C112" s="154"/>
      <c r="D112" s="155" t="s">
        <v>133</v>
      </c>
      <c r="E112" s="156"/>
      <c r="F112" s="156"/>
      <c r="G112" s="156"/>
      <c r="H112" s="156"/>
      <c r="I112" s="156"/>
      <c r="J112" s="157">
        <f>J667</f>
        <v>0</v>
      </c>
      <c r="K112" s="154"/>
      <c r="L112" s="158"/>
    </row>
    <row r="113" spans="1:31" s="10" customFormat="1" ht="19.899999999999999" customHeight="1" x14ac:dyDescent="0.2">
      <c r="B113" s="159"/>
      <c r="C113" s="104"/>
      <c r="D113" s="160" t="s">
        <v>134</v>
      </c>
      <c r="E113" s="161"/>
      <c r="F113" s="161"/>
      <c r="G113" s="161"/>
      <c r="H113" s="161"/>
      <c r="I113" s="161"/>
      <c r="J113" s="162">
        <f>J668</f>
        <v>0</v>
      </c>
      <c r="K113" s="104"/>
      <c r="L113" s="163"/>
    </row>
    <row r="114" spans="1:31" s="10" customFormat="1" ht="19.899999999999999" customHeight="1" x14ac:dyDescent="0.2">
      <c r="B114" s="159"/>
      <c r="C114" s="104"/>
      <c r="D114" s="160" t="s">
        <v>135</v>
      </c>
      <c r="E114" s="161"/>
      <c r="F114" s="161"/>
      <c r="G114" s="161"/>
      <c r="H114" s="161"/>
      <c r="I114" s="161"/>
      <c r="J114" s="162">
        <f>J681</f>
        <v>0</v>
      </c>
      <c r="K114" s="104"/>
      <c r="L114" s="163"/>
    </row>
    <row r="115" spans="1:31" s="2" customFormat="1" ht="21.7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 x14ac:dyDescent="0.2">
      <c r="A116" s="34"/>
      <c r="B116" s="54"/>
      <c r="C116" s="55"/>
      <c r="D116" s="55"/>
      <c r="E116" s="55"/>
      <c r="F116" s="55"/>
      <c r="G116" s="55"/>
      <c r="H116" s="55"/>
      <c r="I116" s="55"/>
      <c r="J116" s="55"/>
      <c r="K116" s="55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pans="1:31" s="2" customFormat="1" ht="6.95" customHeight="1" x14ac:dyDescent="0.2">
      <c r="A120" s="34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24.95" customHeight="1" x14ac:dyDescent="0.2">
      <c r="A121" s="34"/>
      <c r="B121" s="35"/>
      <c r="C121" s="23" t="s">
        <v>136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 x14ac:dyDescent="0.2">
      <c r="A123" s="34"/>
      <c r="B123" s="35"/>
      <c r="C123" s="29" t="s">
        <v>16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 x14ac:dyDescent="0.2">
      <c r="A124" s="34"/>
      <c r="B124" s="35"/>
      <c r="C124" s="36"/>
      <c r="D124" s="36"/>
      <c r="E124" s="311" t="str">
        <f>E7</f>
        <v>Úprava plochy ve vnitrobloku domu Dr. Zikmunda Wintra 432/8</v>
      </c>
      <c r="F124" s="312"/>
      <c r="G124" s="312"/>
      <c r="H124" s="312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1" customFormat="1" ht="12" customHeight="1" x14ac:dyDescent="0.2">
      <c r="B125" s="21"/>
      <c r="C125" s="29" t="s">
        <v>111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pans="1:31" s="2" customFormat="1" ht="16.5" customHeight="1" x14ac:dyDescent="0.2">
      <c r="A126" s="34"/>
      <c r="B126" s="35"/>
      <c r="C126" s="36"/>
      <c r="D126" s="36"/>
      <c r="E126" s="311" t="s">
        <v>112</v>
      </c>
      <c r="F126" s="313"/>
      <c r="G126" s="313"/>
      <c r="H126" s="313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 x14ac:dyDescent="0.2">
      <c r="A127" s="34"/>
      <c r="B127" s="35"/>
      <c r="C127" s="29" t="s">
        <v>113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 x14ac:dyDescent="0.2">
      <c r="A128" s="34"/>
      <c r="B128" s="35"/>
      <c r="C128" s="36"/>
      <c r="D128" s="36"/>
      <c r="E128" s="259" t="str">
        <f>E11</f>
        <v>D.1.1 - Architektonicko-stavební řešení</v>
      </c>
      <c r="F128" s="313"/>
      <c r="G128" s="313"/>
      <c r="H128" s="313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 x14ac:dyDescent="0.2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 x14ac:dyDescent="0.2">
      <c r="A130" s="34"/>
      <c r="B130" s="35"/>
      <c r="C130" s="29" t="s">
        <v>20</v>
      </c>
      <c r="D130" s="36"/>
      <c r="E130" s="36"/>
      <c r="F130" s="27" t="str">
        <f>F14</f>
        <v xml:space="preserve"> </v>
      </c>
      <c r="G130" s="36"/>
      <c r="H130" s="36"/>
      <c r="I130" s="29" t="s">
        <v>22</v>
      </c>
      <c r="J130" s="66" t="str">
        <f>IF(J14="","",J14)</f>
        <v>1. 11. 2021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 x14ac:dyDescent="0.2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25.7" customHeight="1" x14ac:dyDescent="0.2">
      <c r="A132" s="34"/>
      <c r="B132" s="35"/>
      <c r="C132" s="29" t="s">
        <v>24</v>
      </c>
      <c r="D132" s="36"/>
      <c r="E132" s="36"/>
      <c r="F132" s="27" t="str">
        <f>E17</f>
        <v>SNEO, a.s.</v>
      </c>
      <c r="G132" s="36"/>
      <c r="H132" s="36"/>
      <c r="I132" s="29" t="s">
        <v>30</v>
      </c>
      <c r="J132" s="32" t="str">
        <f>E23</f>
        <v>Hlaváček – architekti, s.r.o.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 x14ac:dyDescent="0.2">
      <c r="A133" s="34"/>
      <c r="B133" s="35"/>
      <c r="C133" s="29" t="s">
        <v>28</v>
      </c>
      <c r="D133" s="36"/>
      <c r="E133" s="36"/>
      <c r="F133" s="27" t="str">
        <f>IF(E20="","",E20)</f>
        <v>Vyplň údaj</v>
      </c>
      <c r="G133" s="36"/>
      <c r="H133" s="36"/>
      <c r="I133" s="29" t="s">
        <v>33</v>
      </c>
      <c r="J133" s="32" t="str">
        <f>E26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0.35" customHeight="1" x14ac:dyDescent="0.2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11" customFormat="1" ht="29.25" customHeight="1" x14ac:dyDescent="0.2">
      <c r="A135" s="164"/>
      <c r="B135" s="165"/>
      <c r="C135" s="166" t="s">
        <v>137</v>
      </c>
      <c r="D135" s="167" t="s">
        <v>62</v>
      </c>
      <c r="E135" s="167" t="s">
        <v>58</v>
      </c>
      <c r="F135" s="167" t="s">
        <v>59</v>
      </c>
      <c r="G135" s="167" t="s">
        <v>138</v>
      </c>
      <c r="H135" s="167" t="s">
        <v>139</v>
      </c>
      <c r="I135" s="167" t="s">
        <v>140</v>
      </c>
      <c r="J135" s="167" t="s">
        <v>117</v>
      </c>
      <c r="K135" s="168" t="s">
        <v>141</v>
      </c>
      <c r="L135" s="169"/>
      <c r="M135" s="75" t="s">
        <v>1</v>
      </c>
      <c r="N135" s="76" t="s">
        <v>41</v>
      </c>
      <c r="O135" s="76" t="s">
        <v>142</v>
      </c>
      <c r="P135" s="76" t="s">
        <v>143</v>
      </c>
      <c r="Q135" s="76" t="s">
        <v>144</v>
      </c>
      <c r="R135" s="76" t="s">
        <v>145</v>
      </c>
      <c r="S135" s="76" t="s">
        <v>146</v>
      </c>
      <c r="T135" s="77" t="s">
        <v>147</v>
      </c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/>
    </row>
    <row r="136" spans="1:65" s="2" customFormat="1" ht="22.9" customHeight="1" x14ac:dyDescent="0.25">
      <c r="A136" s="34"/>
      <c r="B136" s="35"/>
      <c r="C136" s="82" t="s">
        <v>148</v>
      </c>
      <c r="D136" s="36"/>
      <c r="E136" s="36"/>
      <c r="F136" s="36"/>
      <c r="G136" s="36"/>
      <c r="H136" s="36"/>
      <c r="I136" s="36"/>
      <c r="J136" s="170">
        <f>BK136</f>
        <v>0</v>
      </c>
      <c r="K136" s="36"/>
      <c r="L136" s="39"/>
      <c r="M136" s="78"/>
      <c r="N136" s="171"/>
      <c r="O136" s="79"/>
      <c r="P136" s="172">
        <f>P137+P497+P667</f>
        <v>0</v>
      </c>
      <c r="Q136" s="79"/>
      <c r="R136" s="172">
        <f>R137+R497+R667</f>
        <v>19.154018709999999</v>
      </c>
      <c r="S136" s="79"/>
      <c r="T136" s="173">
        <f>T137+T497+T667</f>
        <v>13.129351599999998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76</v>
      </c>
      <c r="AU136" s="17" t="s">
        <v>119</v>
      </c>
      <c r="BK136" s="174">
        <f>BK137+BK497+BK667</f>
        <v>0</v>
      </c>
    </row>
    <row r="137" spans="1:65" s="12" customFormat="1" ht="25.9" customHeight="1" x14ac:dyDescent="0.2">
      <c r="B137" s="175"/>
      <c r="C137" s="176"/>
      <c r="D137" s="177" t="s">
        <v>76</v>
      </c>
      <c r="E137" s="178" t="s">
        <v>149</v>
      </c>
      <c r="F137" s="178" t="s">
        <v>150</v>
      </c>
      <c r="G137" s="176"/>
      <c r="H137" s="176"/>
      <c r="I137" s="179"/>
      <c r="J137" s="180">
        <f>BK137</f>
        <v>0</v>
      </c>
      <c r="K137" s="176"/>
      <c r="L137" s="181"/>
      <c r="M137" s="182"/>
      <c r="N137" s="183"/>
      <c r="O137" s="183"/>
      <c r="P137" s="184">
        <f>P138+P255+P265+P302+P307+P424+P485</f>
        <v>0</v>
      </c>
      <c r="Q137" s="183"/>
      <c r="R137" s="184">
        <f>R138+R255+R265+R302+R307+R424+R485</f>
        <v>12.888609529999998</v>
      </c>
      <c r="S137" s="183"/>
      <c r="T137" s="185">
        <f>T138+T255+T265+T302+T307+T424+T485</f>
        <v>13.120450999999997</v>
      </c>
      <c r="AR137" s="186" t="s">
        <v>84</v>
      </c>
      <c r="AT137" s="187" t="s">
        <v>76</v>
      </c>
      <c r="AU137" s="187" t="s">
        <v>77</v>
      </c>
      <c r="AY137" s="186" t="s">
        <v>151</v>
      </c>
      <c r="BK137" s="188">
        <f>BK138+BK255+BK265+BK302+BK307+BK424+BK485</f>
        <v>0</v>
      </c>
    </row>
    <row r="138" spans="1:65" s="12" customFormat="1" ht="22.9" customHeight="1" x14ac:dyDescent="0.2">
      <c r="B138" s="175"/>
      <c r="C138" s="176"/>
      <c r="D138" s="177" t="s">
        <v>76</v>
      </c>
      <c r="E138" s="189" t="s">
        <v>84</v>
      </c>
      <c r="F138" s="189" t="s">
        <v>152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SUM(P139:P254)</f>
        <v>0</v>
      </c>
      <c r="Q138" s="183"/>
      <c r="R138" s="184">
        <f>SUM(R139:R254)</f>
        <v>2.4665760000000002E-2</v>
      </c>
      <c r="S138" s="183"/>
      <c r="T138" s="185">
        <f>SUM(T139:T254)</f>
        <v>0.36124999999999996</v>
      </c>
      <c r="AR138" s="186" t="s">
        <v>84</v>
      </c>
      <c r="AT138" s="187" t="s">
        <v>76</v>
      </c>
      <c r="AU138" s="187" t="s">
        <v>84</v>
      </c>
      <c r="AY138" s="186" t="s">
        <v>151</v>
      </c>
      <c r="BK138" s="188">
        <f>SUM(BK139:BK254)</f>
        <v>0</v>
      </c>
    </row>
    <row r="139" spans="1:65" s="2" customFormat="1" ht="16.5" customHeight="1" x14ac:dyDescent="0.2">
      <c r="A139" s="34"/>
      <c r="B139" s="35"/>
      <c r="C139" s="191" t="s">
        <v>84</v>
      </c>
      <c r="D139" s="191" t="s">
        <v>153</v>
      </c>
      <c r="E139" s="192" t="s">
        <v>154</v>
      </c>
      <c r="F139" s="193" t="s">
        <v>155</v>
      </c>
      <c r="G139" s="194" t="s">
        <v>156</v>
      </c>
      <c r="H139" s="195">
        <v>0.57799999999999996</v>
      </c>
      <c r="I139" s="196"/>
      <c r="J139" s="197">
        <f>ROUND(I139*H139,2)</f>
        <v>0</v>
      </c>
      <c r="K139" s="193" t="s">
        <v>157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0.625</v>
      </c>
      <c r="T139" s="201">
        <f>S139*H139</f>
        <v>0.36124999999999996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158</v>
      </c>
      <c r="AT139" s="202" t="s">
        <v>153</v>
      </c>
      <c r="AU139" s="202" t="s">
        <v>86</v>
      </c>
      <c r="AY139" s="17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158</v>
      </c>
      <c r="BM139" s="202" t="s">
        <v>159</v>
      </c>
    </row>
    <row r="140" spans="1:65" s="2" customFormat="1" ht="19.5" x14ac:dyDescent="0.2">
      <c r="A140" s="34"/>
      <c r="B140" s="35"/>
      <c r="C140" s="36"/>
      <c r="D140" s="204" t="s">
        <v>160</v>
      </c>
      <c r="E140" s="36"/>
      <c r="F140" s="205" t="s">
        <v>161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160</v>
      </c>
      <c r="AU140" s="17" t="s">
        <v>86</v>
      </c>
    </row>
    <row r="141" spans="1:65" s="13" customFormat="1" ht="11.25" x14ac:dyDescent="0.2">
      <c r="B141" s="209"/>
      <c r="C141" s="210"/>
      <c r="D141" s="204" t="s">
        <v>162</v>
      </c>
      <c r="E141" s="211" t="s">
        <v>1</v>
      </c>
      <c r="F141" s="212" t="s">
        <v>163</v>
      </c>
      <c r="G141" s="210"/>
      <c r="H141" s="211" t="s">
        <v>1</v>
      </c>
      <c r="I141" s="213"/>
      <c r="J141" s="210"/>
      <c r="K141" s="210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162</v>
      </c>
      <c r="AU141" s="218" t="s">
        <v>86</v>
      </c>
      <c r="AV141" s="13" t="s">
        <v>84</v>
      </c>
      <c r="AW141" s="13" t="s">
        <v>32</v>
      </c>
      <c r="AX141" s="13" t="s">
        <v>77</v>
      </c>
      <c r="AY141" s="218" t="s">
        <v>151</v>
      </c>
    </row>
    <row r="142" spans="1:65" s="14" customFormat="1" ht="11.25" x14ac:dyDescent="0.2">
      <c r="B142" s="219"/>
      <c r="C142" s="220"/>
      <c r="D142" s="204" t="s">
        <v>162</v>
      </c>
      <c r="E142" s="221" t="s">
        <v>1</v>
      </c>
      <c r="F142" s="222" t="s">
        <v>164</v>
      </c>
      <c r="G142" s="220"/>
      <c r="H142" s="223">
        <v>0.57799999999999996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162</v>
      </c>
      <c r="AU142" s="229" t="s">
        <v>86</v>
      </c>
      <c r="AV142" s="14" t="s">
        <v>86</v>
      </c>
      <c r="AW142" s="14" t="s">
        <v>32</v>
      </c>
      <c r="AX142" s="14" t="s">
        <v>77</v>
      </c>
      <c r="AY142" s="229" t="s">
        <v>151</v>
      </c>
    </row>
    <row r="143" spans="1:65" s="2" customFormat="1" ht="16.5" customHeight="1" x14ac:dyDescent="0.2">
      <c r="A143" s="34"/>
      <c r="B143" s="35"/>
      <c r="C143" s="191" t="s">
        <v>86</v>
      </c>
      <c r="D143" s="191" t="s">
        <v>153</v>
      </c>
      <c r="E143" s="192" t="s">
        <v>165</v>
      </c>
      <c r="F143" s="193" t="s">
        <v>166</v>
      </c>
      <c r="G143" s="194" t="s">
        <v>167</v>
      </c>
      <c r="H143" s="195">
        <v>1.1160000000000001</v>
      </c>
      <c r="I143" s="196"/>
      <c r="J143" s="197">
        <f>ROUND(I143*H143,2)</f>
        <v>0</v>
      </c>
      <c r="K143" s="193" t="s">
        <v>157</v>
      </c>
      <c r="L143" s="39"/>
      <c r="M143" s="198" t="s">
        <v>1</v>
      </c>
      <c r="N143" s="199" t="s">
        <v>42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158</v>
      </c>
      <c r="AT143" s="202" t="s">
        <v>153</v>
      </c>
      <c r="AU143" s="202" t="s">
        <v>86</v>
      </c>
      <c r="AY143" s="17" t="s">
        <v>151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84</v>
      </c>
      <c r="BK143" s="203">
        <f>ROUND(I143*H143,2)</f>
        <v>0</v>
      </c>
      <c r="BL143" s="17" t="s">
        <v>158</v>
      </c>
      <c r="BM143" s="202" t="s">
        <v>168</v>
      </c>
    </row>
    <row r="144" spans="1:65" s="2" customFormat="1" ht="19.5" x14ac:dyDescent="0.2">
      <c r="A144" s="34"/>
      <c r="B144" s="35"/>
      <c r="C144" s="36"/>
      <c r="D144" s="204" t="s">
        <v>160</v>
      </c>
      <c r="E144" s="36"/>
      <c r="F144" s="205" t="s">
        <v>169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160</v>
      </c>
      <c r="AU144" s="17" t="s">
        <v>86</v>
      </c>
    </row>
    <row r="145" spans="1:65" s="13" customFormat="1" ht="11.25" x14ac:dyDescent="0.2">
      <c r="B145" s="209"/>
      <c r="C145" s="210"/>
      <c r="D145" s="204" t="s">
        <v>162</v>
      </c>
      <c r="E145" s="211" t="s">
        <v>1</v>
      </c>
      <c r="F145" s="212" t="s">
        <v>170</v>
      </c>
      <c r="G145" s="210"/>
      <c r="H145" s="211" t="s">
        <v>1</v>
      </c>
      <c r="I145" s="213"/>
      <c r="J145" s="210"/>
      <c r="K145" s="210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162</v>
      </c>
      <c r="AU145" s="218" t="s">
        <v>86</v>
      </c>
      <c r="AV145" s="13" t="s">
        <v>84</v>
      </c>
      <c r="AW145" s="13" t="s">
        <v>32</v>
      </c>
      <c r="AX145" s="13" t="s">
        <v>77</v>
      </c>
      <c r="AY145" s="218" t="s">
        <v>151</v>
      </c>
    </row>
    <row r="146" spans="1:65" s="13" customFormat="1" ht="11.25" x14ac:dyDescent="0.2">
      <c r="B146" s="209"/>
      <c r="C146" s="210"/>
      <c r="D146" s="204" t="s">
        <v>162</v>
      </c>
      <c r="E146" s="211" t="s">
        <v>1</v>
      </c>
      <c r="F146" s="212" t="s">
        <v>171</v>
      </c>
      <c r="G146" s="210"/>
      <c r="H146" s="211" t="s">
        <v>1</v>
      </c>
      <c r="I146" s="213"/>
      <c r="J146" s="210"/>
      <c r="K146" s="210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162</v>
      </c>
      <c r="AU146" s="218" t="s">
        <v>86</v>
      </c>
      <c r="AV146" s="13" t="s">
        <v>84</v>
      </c>
      <c r="AW146" s="13" t="s">
        <v>32</v>
      </c>
      <c r="AX146" s="13" t="s">
        <v>77</v>
      </c>
      <c r="AY146" s="218" t="s">
        <v>151</v>
      </c>
    </row>
    <row r="147" spans="1:65" s="14" customFormat="1" ht="11.25" x14ac:dyDescent="0.2">
      <c r="B147" s="219"/>
      <c r="C147" s="220"/>
      <c r="D147" s="204" t="s">
        <v>162</v>
      </c>
      <c r="E147" s="221" t="s">
        <v>1</v>
      </c>
      <c r="F147" s="222" t="s">
        <v>172</v>
      </c>
      <c r="G147" s="220"/>
      <c r="H147" s="223">
        <v>0.45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162</v>
      </c>
      <c r="AU147" s="229" t="s">
        <v>86</v>
      </c>
      <c r="AV147" s="14" t="s">
        <v>86</v>
      </c>
      <c r="AW147" s="14" t="s">
        <v>32</v>
      </c>
      <c r="AX147" s="14" t="s">
        <v>77</v>
      </c>
      <c r="AY147" s="229" t="s">
        <v>151</v>
      </c>
    </row>
    <row r="148" spans="1:65" s="13" customFormat="1" ht="11.25" x14ac:dyDescent="0.2">
      <c r="B148" s="209"/>
      <c r="C148" s="210"/>
      <c r="D148" s="204" t="s">
        <v>162</v>
      </c>
      <c r="E148" s="211" t="s">
        <v>1</v>
      </c>
      <c r="F148" s="212" t="s">
        <v>173</v>
      </c>
      <c r="G148" s="210"/>
      <c r="H148" s="211" t="s">
        <v>1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162</v>
      </c>
      <c r="AU148" s="218" t="s">
        <v>86</v>
      </c>
      <c r="AV148" s="13" t="s">
        <v>84</v>
      </c>
      <c r="AW148" s="13" t="s">
        <v>32</v>
      </c>
      <c r="AX148" s="13" t="s">
        <v>77</v>
      </c>
      <c r="AY148" s="218" t="s">
        <v>151</v>
      </c>
    </row>
    <row r="149" spans="1:65" s="14" customFormat="1" ht="11.25" x14ac:dyDescent="0.2">
      <c r="B149" s="219"/>
      <c r="C149" s="220"/>
      <c r="D149" s="204" t="s">
        <v>162</v>
      </c>
      <c r="E149" s="221" t="s">
        <v>1</v>
      </c>
      <c r="F149" s="222" t="s">
        <v>174</v>
      </c>
      <c r="G149" s="220"/>
      <c r="H149" s="223">
        <v>0.108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162</v>
      </c>
      <c r="AU149" s="229" t="s">
        <v>86</v>
      </c>
      <c r="AV149" s="14" t="s">
        <v>86</v>
      </c>
      <c r="AW149" s="14" t="s">
        <v>32</v>
      </c>
      <c r="AX149" s="14" t="s">
        <v>77</v>
      </c>
      <c r="AY149" s="229" t="s">
        <v>151</v>
      </c>
    </row>
    <row r="150" spans="1:65" s="14" customFormat="1" ht="11.25" x14ac:dyDescent="0.2">
      <c r="B150" s="219"/>
      <c r="C150" s="220"/>
      <c r="D150" s="204" t="s">
        <v>162</v>
      </c>
      <c r="E150" s="221" t="s">
        <v>1</v>
      </c>
      <c r="F150" s="222" t="s">
        <v>175</v>
      </c>
      <c r="G150" s="220"/>
      <c r="H150" s="223">
        <v>0.55800000000000005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162</v>
      </c>
      <c r="AU150" s="229" t="s">
        <v>86</v>
      </c>
      <c r="AV150" s="14" t="s">
        <v>86</v>
      </c>
      <c r="AW150" s="14" t="s">
        <v>32</v>
      </c>
      <c r="AX150" s="14" t="s">
        <v>77</v>
      </c>
      <c r="AY150" s="229" t="s">
        <v>151</v>
      </c>
    </row>
    <row r="151" spans="1:65" s="2" customFormat="1" ht="16.5" customHeight="1" x14ac:dyDescent="0.2">
      <c r="A151" s="34"/>
      <c r="B151" s="35"/>
      <c r="C151" s="191" t="s">
        <v>176</v>
      </c>
      <c r="D151" s="191" t="s">
        <v>153</v>
      </c>
      <c r="E151" s="192" t="s">
        <v>177</v>
      </c>
      <c r="F151" s="193" t="s">
        <v>178</v>
      </c>
      <c r="G151" s="194" t="s">
        <v>167</v>
      </c>
      <c r="H151" s="195">
        <v>6.4779999999999998</v>
      </c>
      <c r="I151" s="196"/>
      <c r="J151" s="197">
        <f>ROUND(I151*H151,2)</f>
        <v>0</v>
      </c>
      <c r="K151" s="193" t="s">
        <v>157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158</v>
      </c>
      <c r="AT151" s="202" t="s">
        <v>153</v>
      </c>
      <c r="AU151" s="202" t="s">
        <v>86</v>
      </c>
      <c r="AY151" s="17" t="s">
        <v>151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158</v>
      </c>
      <c r="BM151" s="202" t="s">
        <v>179</v>
      </c>
    </row>
    <row r="152" spans="1:65" s="2" customFormat="1" ht="19.5" x14ac:dyDescent="0.2">
      <c r="A152" s="34"/>
      <c r="B152" s="35"/>
      <c r="C152" s="36"/>
      <c r="D152" s="204" t="s">
        <v>160</v>
      </c>
      <c r="E152" s="36"/>
      <c r="F152" s="205" t="s">
        <v>180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160</v>
      </c>
      <c r="AU152" s="17" t="s">
        <v>86</v>
      </c>
    </row>
    <row r="153" spans="1:65" s="13" customFormat="1" ht="11.25" x14ac:dyDescent="0.2">
      <c r="B153" s="209"/>
      <c r="C153" s="210"/>
      <c r="D153" s="204" t="s">
        <v>162</v>
      </c>
      <c r="E153" s="211" t="s">
        <v>1</v>
      </c>
      <c r="F153" s="212" t="s">
        <v>181</v>
      </c>
      <c r="G153" s="210"/>
      <c r="H153" s="211" t="s">
        <v>1</v>
      </c>
      <c r="I153" s="213"/>
      <c r="J153" s="210"/>
      <c r="K153" s="210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162</v>
      </c>
      <c r="AU153" s="218" t="s">
        <v>86</v>
      </c>
      <c r="AV153" s="13" t="s">
        <v>84</v>
      </c>
      <c r="AW153" s="13" t="s">
        <v>32</v>
      </c>
      <c r="AX153" s="13" t="s">
        <v>77</v>
      </c>
      <c r="AY153" s="218" t="s">
        <v>151</v>
      </c>
    </row>
    <row r="154" spans="1:65" s="14" customFormat="1" ht="11.25" x14ac:dyDescent="0.2">
      <c r="B154" s="219"/>
      <c r="C154" s="220"/>
      <c r="D154" s="204" t="s">
        <v>162</v>
      </c>
      <c r="E154" s="221" t="s">
        <v>1</v>
      </c>
      <c r="F154" s="222" t="s">
        <v>182</v>
      </c>
      <c r="G154" s="220"/>
      <c r="H154" s="223">
        <v>1.3859999999999999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162</v>
      </c>
      <c r="AU154" s="229" t="s">
        <v>86</v>
      </c>
      <c r="AV154" s="14" t="s">
        <v>86</v>
      </c>
      <c r="AW154" s="14" t="s">
        <v>32</v>
      </c>
      <c r="AX154" s="14" t="s">
        <v>77</v>
      </c>
      <c r="AY154" s="229" t="s">
        <v>151</v>
      </c>
    </row>
    <row r="155" spans="1:65" s="13" customFormat="1" ht="11.25" x14ac:dyDescent="0.2">
      <c r="B155" s="209"/>
      <c r="C155" s="210"/>
      <c r="D155" s="204" t="s">
        <v>162</v>
      </c>
      <c r="E155" s="211" t="s">
        <v>1</v>
      </c>
      <c r="F155" s="212" t="s">
        <v>183</v>
      </c>
      <c r="G155" s="210"/>
      <c r="H155" s="211" t="s">
        <v>1</v>
      </c>
      <c r="I155" s="213"/>
      <c r="J155" s="210"/>
      <c r="K155" s="210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162</v>
      </c>
      <c r="AU155" s="218" t="s">
        <v>86</v>
      </c>
      <c r="AV155" s="13" t="s">
        <v>84</v>
      </c>
      <c r="AW155" s="13" t="s">
        <v>32</v>
      </c>
      <c r="AX155" s="13" t="s">
        <v>77</v>
      </c>
      <c r="AY155" s="218" t="s">
        <v>151</v>
      </c>
    </row>
    <row r="156" spans="1:65" s="14" customFormat="1" ht="11.25" x14ac:dyDescent="0.2">
      <c r="B156" s="219"/>
      <c r="C156" s="220"/>
      <c r="D156" s="204" t="s">
        <v>162</v>
      </c>
      <c r="E156" s="221" t="s">
        <v>1</v>
      </c>
      <c r="F156" s="222" t="s">
        <v>184</v>
      </c>
      <c r="G156" s="220"/>
      <c r="H156" s="223">
        <v>0.74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162</v>
      </c>
      <c r="AU156" s="229" t="s">
        <v>86</v>
      </c>
      <c r="AV156" s="14" t="s">
        <v>86</v>
      </c>
      <c r="AW156" s="14" t="s">
        <v>32</v>
      </c>
      <c r="AX156" s="14" t="s">
        <v>77</v>
      </c>
      <c r="AY156" s="229" t="s">
        <v>151</v>
      </c>
    </row>
    <row r="157" spans="1:65" s="13" customFormat="1" ht="11.25" x14ac:dyDescent="0.2">
      <c r="B157" s="209"/>
      <c r="C157" s="210"/>
      <c r="D157" s="204" t="s">
        <v>162</v>
      </c>
      <c r="E157" s="211" t="s">
        <v>1</v>
      </c>
      <c r="F157" s="212" t="s">
        <v>185</v>
      </c>
      <c r="G157" s="210"/>
      <c r="H157" s="211" t="s">
        <v>1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162</v>
      </c>
      <c r="AU157" s="218" t="s">
        <v>86</v>
      </c>
      <c r="AV157" s="13" t="s">
        <v>84</v>
      </c>
      <c r="AW157" s="13" t="s">
        <v>32</v>
      </c>
      <c r="AX157" s="13" t="s">
        <v>77</v>
      </c>
      <c r="AY157" s="218" t="s">
        <v>151</v>
      </c>
    </row>
    <row r="158" spans="1:65" s="14" customFormat="1" ht="11.25" x14ac:dyDescent="0.2">
      <c r="B158" s="219"/>
      <c r="C158" s="220"/>
      <c r="D158" s="204" t="s">
        <v>162</v>
      </c>
      <c r="E158" s="221" t="s">
        <v>1</v>
      </c>
      <c r="F158" s="222" t="s">
        <v>184</v>
      </c>
      <c r="G158" s="220"/>
      <c r="H158" s="223">
        <v>0.74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162</v>
      </c>
      <c r="AU158" s="229" t="s">
        <v>86</v>
      </c>
      <c r="AV158" s="14" t="s">
        <v>86</v>
      </c>
      <c r="AW158" s="14" t="s">
        <v>32</v>
      </c>
      <c r="AX158" s="14" t="s">
        <v>77</v>
      </c>
      <c r="AY158" s="229" t="s">
        <v>151</v>
      </c>
    </row>
    <row r="159" spans="1:65" s="14" customFormat="1" ht="11.25" x14ac:dyDescent="0.2">
      <c r="B159" s="219"/>
      <c r="C159" s="220"/>
      <c r="D159" s="204" t="s">
        <v>162</v>
      </c>
      <c r="E159" s="221" t="s">
        <v>1</v>
      </c>
      <c r="F159" s="222" t="s">
        <v>186</v>
      </c>
      <c r="G159" s="220"/>
      <c r="H159" s="223">
        <v>2.2010000000000001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162</v>
      </c>
      <c r="AU159" s="229" t="s">
        <v>86</v>
      </c>
      <c r="AV159" s="14" t="s">
        <v>86</v>
      </c>
      <c r="AW159" s="14" t="s">
        <v>32</v>
      </c>
      <c r="AX159" s="14" t="s">
        <v>77</v>
      </c>
      <c r="AY159" s="229" t="s">
        <v>151</v>
      </c>
    </row>
    <row r="160" spans="1:65" s="13" customFormat="1" ht="11.25" x14ac:dyDescent="0.2">
      <c r="B160" s="209"/>
      <c r="C160" s="210"/>
      <c r="D160" s="204" t="s">
        <v>162</v>
      </c>
      <c r="E160" s="211" t="s">
        <v>1</v>
      </c>
      <c r="F160" s="212" t="s">
        <v>187</v>
      </c>
      <c r="G160" s="210"/>
      <c r="H160" s="211" t="s">
        <v>1</v>
      </c>
      <c r="I160" s="213"/>
      <c r="J160" s="210"/>
      <c r="K160" s="210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162</v>
      </c>
      <c r="AU160" s="218" t="s">
        <v>86</v>
      </c>
      <c r="AV160" s="13" t="s">
        <v>84</v>
      </c>
      <c r="AW160" s="13" t="s">
        <v>32</v>
      </c>
      <c r="AX160" s="13" t="s">
        <v>77</v>
      </c>
      <c r="AY160" s="218" t="s">
        <v>151</v>
      </c>
    </row>
    <row r="161" spans="1:65" s="14" customFormat="1" ht="11.25" x14ac:dyDescent="0.2">
      <c r="B161" s="219"/>
      <c r="C161" s="220"/>
      <c r="D161" s="204" t="s">
        <v>162</v>
      </c>
      <c r="E161" s="221" t="s">
        <v>1</v>
      </c>
      <c r="F161" s="222" t="s">
        <v>188</v>
      </c>
      <c r="G161" s="220"/>
      <c r="H161" s="223">
        <v>0.17899999999999999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162</v>
      </c>
      <c r="AU161" s="229" t="s">
        <v>86</v>
      </c>
      <c r="AV161" s="14" t="s">
        <v>86</v>
      </c>
      <c r="AW161" s="14" t="s">
        <v>32</v>
      </c>
      <c r="AX161" s="14" t="s">
        <v>77</v>
      </c>
      <c r="AY161" s="229" t="s">
        <v>151</v>
      </c>
    </row>
    <row r="162" spans="1:65" s="14" customFormat="1" ht="11.25" x14ac:dyDescent="0.2">
      <c r="B162" s="219"/>
      <c r="C162" s="220"/>
      <c r="D162" s="204" t="s">
        <v>162</v>
      </c>
      <c r="E162" s="221" t="s">
        <v>1</v>
      </c>
      <c r="F162" s="222" t="s">
        <v>189</v>
      </c>
      <c r="G162" s="220"/>
      <c r="H162" s="223">
        <v>0.88700000000000001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162</v>
      </c>
      <c r="AU162" s="229" t="s">
        <v>86</v>
      </c>
      <c r="AV162" s="14" t="s">
        <v>86</v>
      </c>
      <c r="AW162" s="14" t="s">
        <v>32</v>
      </c>
      <c r="AX162" s="14" t="s">
        <v>77</v>
      </c>
      <c r="AY162" s="229" t="s">
        <v>151</v>
      </c>
    </row>
    <row r="163" spans="1:65" s="14" customFormat="1" ht="11.25" x14ac:dyDescent="0.2">
      <c r="B163" s="219"/>
      <c r="C163" s="220"/>
      <c r="D163" s="204" t="s">
        <v>162</v>
      </c>
      <c r="E163" s="221" t="s">
        <v>1</v>
      </c>
      <c r="F163" s="222" t="s">
        <v>190</v>
      </c>
      <c r="G163" s="220"/>
      <c r="H163" s="223">
        <v>0.34499999999999997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162</v>
      </c>
      <c r="AU163" s="229" t="s">
        <v>86</v>
      </c>
      <c r="AV163" s="14" t="s">
        <v>86</v>
      </c>
      <c r="AW163" s="14" t="s">
        <v>32</v>
      </c>
      <c r="AX163" s="14" t="s">
        <v>77</v>
      </c>
      <c r="AY163" s="229" t="s">
        <v>151</v>
      </c>
    </row>
    <row r="164" spans="1:65" s="2" customFormat="1" ht="16.5" customHeight="1" x14ac:dyDescent="0.2">
      <c r="A164" s="34"/>
      <c r="B164" s="35"/>
      <c r="C164" s="191" t="s">
        <v>158</v>
      </c>
      <c r="D164" s="191" t="s">
        <v>153</v>
      </c>
      <c r="E164" s="192" t="s">
        <v>191</v>
      </c>
      <c r="F164" s="193" t="s">
        <v>192</v>
      </c>
      <c r="G164" s="194" t="s">
        <v>167</v>
      </c>
      <c r="H164" s="195">
        <v>7.5940000000000003</v>
      </c>
      <c r="I164" s="196"/>
      <c r="J164" s="197">
        <f>ROUND(I164*H164,2)</f>
        <v>0</v>
      </c>
      <c r="K164" s="193" t="s">
        <v>157</v>
      </c>
      <c r="L164" s="39"/>
      <c r="M164" s="198" t="s">
        <v>1</v>
      </c>
      <c r="N164" s="199" t="s">
        <v>42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158</v>
      </c>
      <c r="AT164" s="202" t="s">
        <v>153</v>
      </c>
      <c r="AU164" s="202" t="s">
        <v>86</v>
      </c>
      <c r="AY164" s="17" t="s">
        <v>151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84</v>
      </c>
      <c r="BK164" s="203">
        <f>ROUND(I164*H164,2)</f>
        <v>0</v>
      </c>
      <c r="BL164" s="17" t="s">
        <v>158</v>
      </c>
      <c r="BM164" s="202" t="s">
        <v>193</v>
      </c>
    </row>
    <row r="165" spans="1:65" s="2" customFormat="1" ht="19.5" x14ac:dyDescent="0.2">
      <c r="A165" s="34"/>
      <c r="B165" s="35"/>
      <c r="C165" s="36"/>
      <c r="D165" s="204" t="s">
        <v>160</v>
      </c>
      <c r="E165" s="36"/>
      <c r="F165" s="205" t="s">
        <v>194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160</v>
      </c>
      <c r="AU165" s="17" t="s">
        <v>86</v>
      </c>
    </row>
    <row r="166" spans="1:65" s="13" customFormat="1" ht="11.25" x14ac:dyDescent="0.2">
      <c r="B166" s="209"/>
      <c r="C166" s="210"/>
      <c r="D166" s="204" t="s">
        <v>162</v>
      </c>
      <c r="E166" s="211" t="s">
        <v>1</v>
      </c>
      <c r="F166" s="212" t="s">
        <v>170</v>
      </c>
      <c r="G166" s="210"/>
      <c r="H166" s="211" t="s">
        <v>1</v>
      </c>
      <c r="I166" s="213"/>
      <c r="J166" s="210"/>
      <c r="K166" s="210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162</v>
      </c>
      <c r="AU166" s="218" t="s">
        <v>86</v>
      </c>
      <c r="AV166" s="13" t="s">
        <v>84</v>
      </c>
      <c r="AW166" s="13" t="s">
        <v>32</v>
      </c>
      <c r="AX166" s="13" t="s">
        <v>77</v>
      </c>
      <c r="AY166" s="218" t="s">
        <v>151</v>
      </c>
    </row>
    <row r="167" spans="1:65" s="13" customFormat="1" ht="11.25" x14ac:dyDescent="0.2">
      <c r="B167" s="209"/>
      <c r="C167" s="210"/>
      <c r="D167" s="204" t="s">
        <v>162</v>
      </c>
      <c r="E167" s="211" t="s">
        <v>1</v>
      </c>
      <c r="F167" s="212" t="s">
        <v>171</v>
      </c>
      <c r="G167" s="210"/>
      <c r="H167" s="211" t="s">
        <v>1</v>
      </c>
      <c r="I167" s="213"/>
      <c r="J167" s="210"/>
      <c r="K167" s="210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162</v>
      </c>
      <c r="AU167" s="218" t="s">
        <v>86</v>
      </c>
      <c r="AV167" s="13" t="s">
        <v>84</v>
      </c>
      <c r="AW167" s="13" t="s">
        <v>32</v>
      </c>
      <c r="AX167" s="13" t="s">
        <v>77</v>
      </c>
      <c r="AY167" s="218" t="s">
        <v>151</v>
      </c>
    </row>
    <row r="168" spans="1:65" s="14" customFormat="1" ht="11.25" x14ac:dyDescent="0.2">
      <c r="B168" s="219"/>
      <c r="C168" s="220"/>
      <c r="D168" s="204" t="s">
        <v>162</v>
      </c>
      <c r="E168" s="221" t="s">
        <v>1</v>
      </c>
      <c r="F168" s="222" t="s">
        <v>172</v>
      </c>
      <c r="G168" s="220"/>
      <c r="H168" s="223">
        <v>0.45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162</v>
      </c>
      <c r="AU168" s="229" t="s">
        <v>86</v>
      </c>
      <c r="AV168" s="14" t="s">
        <v>86</v>
      </c>
      <c r="AW168" s="14" t="s">
        <v>32</v>
      </c>
      <c r="AX168" s="14" t="s">
        <v>77</v>
      </c>
      <c r="AY168" s="229" t="s">
        <v>151</v>
      </c>
    </row>
    <row r="169" spans="1:65" s="13" customFormat="1" ht="11.25" x14ac:dyDescent="0.2">
      <c r="B169" s="209"/>
      <c r="C169" s="210"/>
      <c r="D169" s="204" t="s">
        <v>162</v>
      </c>
      <c r="E169" s="211" t="s">
        <v>1</v>
      </c>
      <c r="F169" s="212" t="s">
        <v>173</v>
      </c>
      <c r="G169" s="210"/>
      <c r="H169" s="211" t="s">
        <v>1</v>
      </c>
      <c r="I169" s="213"/>
      <c r="J169" s="210"/>
      <c r="K169" s="210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162</v>
      </c>
      <c r="AU169" s="218" t="s">
        <v>86</v>
      </c>
      <c r="AV169" s="13" t="s">
        <v>84</v>
      </c>
      <c r="AW169" s="13" t="s">
        <v>32</v>
      </c>
      <c r="AX169" s="13" t="s">
        <v>77</v>
      </c>
      <c r="AY169" s="218" t="s">
        <v>151</v>
      </c>
    </row>
    <row r="170" spans="1:65" s="14" customFormat="1" ht="11.25" x14ac:dyDescent="0.2">
      <c r="B170" s="219"/>
      <c r="C170" s="220"/>
      <c r="D170" s="204" t="s">
        <v>162</v>
      </c>
      <c r="E170" s="221" t="s">
        <v>1</v>
      </c>
      <c r="F170" s="222" t="s">
        <v>174</v>
      </c>
      <c r="G170" s="220"/>
      <c r="H170" s="223">
        <v>0.108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162</v>
      </c>
      <c r="AU170" s="229" t="s">
        <v>86</v>
      </c>
      <c r="AV170" s="14" t="s">
        <v>86</v>
      </c>
      <c r="AW170" s="14" t="s">
        <v>32</v>
      </c>
      <c r="AX170" s="14" t="s">
        <v>77</v>
      </c>
      <c r="AY170" s="229" t="s">
        <v>151</v>
      </c>
    </row>
    <row r="171" spans="1:65" s="14" customFormat="1" ht="11.25" x14ac:dyDescent="0.2">
      <c r="B171" s="219"/>
      <c r="C171" s="220"/>
      <c r="D171" s="204" t="s">
        <v>162</v>
      </c>
      <c r="E171" s="221" t="s">
        <v>1</v>
      </c>
      <c r="F171" s="222" t="s">
        <v>175</v>
      </c>
      <c r="G171" s="220"/>
      <c r="H171" s="223">
        <v>0.55800000000000005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162</v>
      </c>
      <c r="AU171" s="229" t="s">
        <v>86</v>
      </c>
      <c r="AV171" s="14" t="s">
        <v>86</v>
      </c>
      <c r="AW171" s="14" t="s">
        <v>32</v>
      </c>
      <c r="AX171" s="14" t="s">
        <v>77</v>
      </c>
      <c r="AY171" s="229" t="s">
        <v>151</v>
      </c>
    </row>
    <row r="172" spans="1:65" s="13" customFormat="1" ht="11.25" x14ac:dyDescent="0.2">
      <c r="B172" s="209"/>
      <c r="C172" s="210"/>
      <c r="D172" s="204" t="s">
        <v>162</v>
      </c>
      <c r="E172" s="211" t="s">
        <v>1</v>
      </c>
      <c r="F172" s="212" t="s">
        <v>181</v>
      </c>
      <c r="G172" s="210"/>
      <c r="H172" s="211" t="s">
        <v>1</v>
      </c>
      <c r="I172" s="213"/>
      <c r="J172" s="210"/>
      <c r="K172" s="210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162</v>
      </c>
      <c r="AU172" s="218" t="s">
        <v>86</v>
      </c>
      <c r="AV172" s="13" t="s">
        <v>84</v>
      </c>
      <c r="AW172" s="13" t="s">
        <v>32</v>
      </c>
      <c r="AX172" s="13" t="s">
        <v>77</v>
      </c>
      <c r="AY172" s="218" t="s">
        <v>151</v>
      </c>
    </row>
    <row r="173" spans="1:65" s="14" customFormat="1" ht="11.25" x14ac:dyDescent="0.2">
      <c r="B173" s="219"/>
      <c r="C173" s="220"/>
      <c r="D173" s="204" t="s">
        <v>162</v>
      </c>
      <c r="E173" s="221" t="s">
        <v>1</v>
      </c>
      <c r="F173" s="222" t="s">
        <v>182</v>
      </c>
      <c r="G173" s="220"/>
      <c r="H173" s="223">
        <v>1.3859999999999999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162</v>
      </c>
      <c r="AU173" s="229" t="s">
        <v>86</v>
      </c>
      <c r="AV173" s="14" t="s">
        <v>86</v>
      </c>
      <c r="AW173" s="14" t="s">
        <v>32</v>
      </c>
      <c r="AX173" s="14" t="s">
        <v>77</v>
      </c>
      <c r="AY173" s="229" t="s">
        <v>151</v>
      </c>
    </row>
    <row r="174" spans="1:65" s="13" customFormat="1" ht="11.25" x14ac:dyDescent="0.2">
      <c r="B174" s="209"/>
      <c r="C174" s="210"/>
      <c r="D174" s="204" t="s">
        <v>162</v>
      </c>
      <c r="E174" s="211" t="s">
        <v>1</v>
      </c>
      <c r="F174" s="212" t="s">
        <v>183</v>
      </c>
      <c r="G174" s="210"/>
      <c r="H174" s="211" t="s">
        <v>1</v>
      </c>
      <c r="I174" s="213"/>
      <c r="J174" s="210"/>
      <c r="K174" s="210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162</v>
      </c>
      <c r="AU174" s="218" t="s">
        <v>86</v>
      </c>
      <c r="AV174" s="13" t="s">
        <v>84</v>
      </c>
      <c r="AW174" s="13" t="s">
        <v>32</v>
      </c>
      <c r="AX174" s="13" t="s">
        <v>77</v>
      </c>
      <c r="AY174" s="218" t="s">
        <v>151</v>
      </c>
    </row>
    <row r="175" spans="1:65" s="14" customFormat="1" ht="11.25" x14ac:dyDescent="0.2">
      <c r="B175" s="219"/>
      <c r="C175" s="220"/>
      <c r="D175" s="204" t="s">
        <v>162</v>
      </c>
      <c r="E175" s="221" t="s">
        <v>1</v>
      </c>
      <c r="F175" s="222" t="s">
        <v>184</v>
      </c>
      <c r="G175" s="220"/>
      <c r="H175" s="223">
        <v>0.74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162</v>
      </c>
      <c r="AU175" s="229" t="s">
        <v>86</v>
      </c>
      <c r="AV175" s="14" t="s">
        <v>86</v>
      </c>
      <c r="AW175" s="14" t="s">
        <v>32</v>
      </c>
      <c r="AX175" s="14" t="s">
        <v>77</v>
      </c>
      <c r="AY175" s="229" t="s">
        <v>151</v>
      </c>
    </row>
    <row r="176" spans="1:65" s="13" customFormat="1" ht="11.25" x14ac:dyDescent="0.2">
      <c r="B176" s="209"/>
      <c r="C176" s="210"/>
      <c r="D176" s="204" t="s">
        <v>162</v>
      </c>
      <c r="E176" s="211" t="s">
        <v>1</v>
      </c>
      <c r="F176" s="212" t="s">
        <v>185</v>
      </c>
      <c r="G176" s="210"/>
      <c r="H176" s="211" t="s">
        <v>1</v>
      </c>
      <c r="I176" s="213"/>
      <c r="J176" s="210"/>
      <c r="K176" s="210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162</v>
      </c>
      <c r="AU176" s="218" t="s">
        <v>86</v>
      </c>
      <c r="AV176" s="13" t="s">
        <v>84</v>
      </c>
      <c r="AW176" s="13" t="s">
        <v>32</v>
      </c>
      <c r="AX176" s="13" t="s">
        <v>77</v>
      </c>
      <c r="AY176" s="218" t="s">
        <v>151</v>
      </c>
    </row>
    <row r="177" spans="1:65" s="14" customFormat="1" ht="11.25" x14ac:dyDescent="0.2">
      <c r="B177" s="219"/>
      <c r="C177" s="220"/>
      <c r="D177" s="204" t="s">
        <v>162</v>
      </c>
      <c r="E177" s="221" t="s">
        <v>1</v>
      </c>
      <c r="F177" s="222" t="s">
        <v>184</v>
      </c>
      <c r="G177" s="220"/>
      <c r="H177" s="223">
        <v>0.74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162</v>
      </c>
      <c r="AU177" s="229" t="s">
        <v>86</v>
      </c>
      <c r="AV177" s="14" t="s">
        <v>86</v>
      </c>
      <c r="AW177" s="14" t="s">
        <v>32</v>
      </c>
      <c r="AX177" s="14" t="s">
        <v>77</v>
      </c>
      <c r="AY177" s="229" t="s">
        <v>151</v>
      </c>
    </row>
    <row r="178" spans="1:65" s="14" customFormat="1" ht="11.25" x14ac:dyDescent="0.2">
      <c r="B178" s="219"/>
      <c r="C178" s="220"/>
      <c r="D178" s="204" t="s">
        <v>162</v>
      </c>
      <c r="E178" s="221" t="s">
        <v>1</v>
      </c>
      <c r="F178" s="222" t="s">
        <v>186</v>
      </c>
      <c r="G178" s="220"/>
      <c r="H178" s="223">
        <v>2.2010000000000001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162</v>
      </c>
      <c r="AU178" s="229" t="s">
        <v>86</v>
      </c>
      <c r="AV178" s="14" t="s">
        <v>86</v>
      </c>
      <c r="AW178" s="14" t="s">
        <v>32</v>
      </c>
      <c r="AX178" s="14" t="s">
        <v>77</v>
      </c>
      <c r="AY178" s="229" t="s">
        <v>151</v>
      </c>
    </row>
    <row r="179" spans="1:65" s="13" customFormat="1" ht="11.25" x14ac:dyDescent="0.2">
      <c r="B179" s="209"/>
      <c r="C179" s="210"/>
      <c r="D179" s="204" t="s">
        <v>162</v>
      </c>
      <c r="E179" s="211" t="s">
        <v>1</v>
      </c>
      <c r="F179" s="212" t="s">
        <v>187</v>
      </c>
      <c r="G179" s="210"/>
      <c r="H179" s="211" t="s">
        <v>1</v>
      </c>
      <c r="I179" s="213"/>
      <c r="J179" s="210"/>
      <c r="K179" s="210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162</v>
      </c>
      <c r="AU179" s="218" t="s">
        <v>86</v>
      </c>
      <c r="AV179" s="13" t="s">
        <v>84</v>
      </c>
      <c r="AW179" s="13" t="s">
        <v>32</v>
      </c>
      <c r="AX179" s="13" t="s">
        <v>77</v>
      </c>
      <c r="AY179" s="218" t="s">
        <v>151</v>
      </c>
    </row>
    <row r="180" spans="1:65" s="14" customFormat="1" ht="11.25" x14ac:dyDescent="0.2">
      <c r="B180" s="219"/>
      <c r="C180" s="220"/>
      <c r="D180" s="204" t="s">
        <v>162</v>
      </c>
      <c r="E180" s="221" t="s">
        <v>1</v>
      </c>
      <c r="F180" s="222" t="s">
        <v>188</v>
      </c>
      <c r="G180" s="220"/>
      <c r="H180" s="223">
        <v>0.17899999999999999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162</v>
      </c>
      <c r="AU180" s="229" t="s">
        <v>86</v>
      </c>
      <c r="AV180" s="14" t="s">
        <v>86</v>
      </c>
      <c r="AW180" s="14" t="s">
        <v>32</v>
      </c>
      <c r="AX180" s="14" t="s">
        <v>77</v>
      </c>
      <c r="AY180" s="229" t="s">
        <v>151</v>
      </c>
    </row>
    <row r="181" spans="1:65" s="14" customFormat="1" ht="11.25" x14ac:dyDescent="0.2">
      <c r="B181" s="219"/>
      <c r="C181" s="220"/>
      <c r="D181" s="204" t="s">
        <v>162</v>
      </c>
      <c r="E181" s="221" t="s">
        <v>1</v>
      </c>
      <c r="F181" s="222" t="s">
        <v>189</v>
      </c>
      <c r="G181" s="220"/>
      <c r="H181" s="223">
        <v>0.88700000000000001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162</v>
      </c>
      <c r="AU181" s="229" t="s">
        <v>86</v>
      </c>
      <c r="AV181" s="14" t="s">
        <v>86</v>
      </c>
      <c r="AW181" s="14" t="s">
        <v>32</v>
      </c>
      <c r="AX181" s="14" t="s">
        <v>77</v>
      </c>
      <c r="AY181" s="229" t="s">
        <v>151</v>
      </c>
    </row>
    <row r="182" spans="1:65" s="14" customFormat="1" ht="11.25" x14ac:dyDescent="0.2">
      <c r="B182" s="219"/>
      <c r="C182" s="220"/>
      <c r="D182" s="204" t="s">
        <v>162</v>
      </c>
      <c r="E182" s="221" t="s">
        <v>1</v>
      </c>
      <c r="F182" s="222" t="s">
        <v>190</v>
      </c>
      <c r="G182" s="220"/>
      <c r="H182" s="223">
        <v>0.34499999999999997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162</v>
      </c>
      <c r="AU182" s="229" t="s">
        <v>86</v>
      </c>
      <c r="AV182" s="14" t="s">
        <v>86</v>
      </c>
      <c r="AW182" s="14" t="s">
        <v>32</v>
      </c>
      <c r="AX182" s="14" t="s">
        <v>77</v>
      </c>
      <c r="AY182" s="229" t="s">
        <v>151</v>
      </c>
    </row>
    <row r="183" spans="1:65" s="2" customFormat="1" ht="16.5" customHeight="1" x14ac:dyDescent="0.2">
      <c r="A183" s="34"/>
      <c r="B183" s="35"/>
      <c r="C183" s="191" t="s">
        <v>195</v>
      </c>
      <c r="D183" s="191" t="s">
        <v>153</v>
      </c>
      <c r="E183" s="192" t="s">
        <v>196</v>
      </c>
      <c r="F183" s="193" t="s">
        <v>197</v>
      </c>
      <c r="G183" s="194" t="s">
        <v>156</v>
      </c>
      <c r="H183" s="195">
        <v>29.364000000000001</v>
      </c>
      <c r="I183" s="196"/>
      <c r="J183" s="197">
        <f>ROUND(I183*H183,2)</f>
        <v>0</v>
      </c>
      <c r="K183" s="193" t="s">
        <v>157</v>
      </c>
      <c r="L183" s="39"/>
      <c r="M183" s="198" t="s">
        <v>1</v>
      </c>
      <c r="N183" s="199" t="s">
        <v>42</v>
      </c>
      <c r="O183" s="71"/>
      <c r="P183" s="200">
        <f>O183*H183</f>
        <v>0</v>
      </c>
      <c r="Q183" s="200">
        <v>8.4000000000000003E-4</v>
      </c>
      <c r="R183" s="200">
        <f>Q183*H183</f>
        <v>2.4665760000000002E-2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158</v>
      </c>
      <c r="AT183" s="202" t="s">
        <v>153</v>
      </c>
      <c r="AU183" s="202" t="s">
        <v>86</v>
      </c>
      <c r="AY183" s="17" t="s">
        <v>151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84</v>
      </c>
      <c r="BK183" s="203">
        <f>ROUND(I183*H183,2)</f>
        <v>0</v>
      </c>
      <c r="BL183" s="17" t="s">
        <v>158</v>
      </c>
      <c r="BM183" s="202" t="s">
        <v>198</v>
      </c>
    </row>
    <row r="184" spans="1:65" s="2" customFormat="1" ht="11.25" x14ac:dyDescent="0.2">
      <c r="A184" s="34"/>
      <c r="B184" s="35"/>
      <c r="C184" s="36"/>
      <c r="D184" s="204" t="s">
        <v>160</v>
      </c>
      <c r="E184" s="36"/>
      <c r="F184" s="205" t="s">
        <v>199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160</v>
      </c>
      <c r="AU184" s="17" t="s">
        <v>86</v>
      </c>
    </row>
    <row r="185" spans="1:65" s="13" customFormat="1" ht="11.25" x14ac:dyDescent="0.2">
      <c r="B185" s="209"/>
      <c r="C185" s="210"/>
      <c r="D185" s="204" t="s">
        <v>162</v>
      </c>
      <c r="E185" s="211" t="s">
        <v>1</v>
      </c>
      <c r="F185" s="212" t="s">
        <v>181</v>
      </c>
      <c r="G185" s="210"/>
      <c r="H185" s="211" t="s">
        <v>1</v>
      </c>
      <c r="I185" s="213"/>
      <c r="J185" s="210"/>
      <c r="K185" s="210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162</v>
      </c>
      <c r="AU185" s="218" t="s">
        <v>86</v>
      </c>
      <c r="AV185" s="13" t="s">
        <v>84</v>
      </c>
      <c r="AW185" s="13" t="s">
        <v>32</v>
      </c>
      <c r="AX185" s="13" t="s">
        <v>77</v>
      </c>
      <c r="AY185" s="218" t="s">
        <v>151</v>
      </c>
    </row>
    <row r="186" spans="1:65" s="14" customFormat="1" ht="11.25" x14ac:dyDescent="0.2">
      <c r="B186" s="219"/>
      <c r="C186" s="220"/>
      <c r="D186" s="204" t="s">
        <v>162</v>
      </c>
      <c r="E186" s="221" t="s">
        <v>1</v>
      </c>
      <c r="F186" s="222" t="s">
        <v>200</v>
      </c>
      <c r="G186" s="220"/>
      <c r="H186" s="223">
        <v>7.92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162</v>
      </c>
      <c r="AU186" s="229" t="s">
        <v>86</v>
      </c>
      <c r="AV186" s="14" t="s">
        <v>86</v>
      </c>
      <c r="AW186" s="14" t="s">
        <v>32</v>
      </c>
      <c r="AX186" s="14" t="s">
        <v>77</v>
      </c>
      <c r="AY186" s="229" t="s">
        <v>151</v>
      </c>
    </row>
    <row r="187" spans="1:65" s="13" customFormat="1" ht="11.25" x14ac:dyDescent="0.2">
      <c r="B187" s="209"/>
      <c r="C187" s="210"/>
      <c r="D187" s="204" t="s">
        <v>162</v>
      </c>
      <c r="E187" s="211" t="s">
        <v>1</v>
      </c>
      <c r="F187" s="212" t="s">
        <v>183</v>
      </c>
      <c r="G187" s="210"/>
      <c r="H187" s="211" t="s">
        <v>1</v>
      </c>
      <c r="I187" s="213"/>
      <c r="J187" s="210"/>
      <c r="K187" s="210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162</v>
      </c>
      <c r="AU187" s="218" t="s">
        <v>86</v>
      </c>
      <c r="AV187" s="13" t="s">
        <v>84</v>
      </c>
      <c r="AW187" s="13" t="s">
        <v>32</v>
      </c>
      <c r="AX187" s="13" t="s">
        <v>77</v>
      </c>
      <c r="AY187" s="218" t="s">
        <v>151</v>
      </c>
    </row>
    <row r="188" spans="1:65" s="14" customFormat="1" ht="11.25" x14ac:dyDescent="0.2">
      <c r="B188" s="219"/>
      <c r="C188" s="220"/>
      <c r="D188" s="204" t="s">
        <v>162</v>
      </c>
      <c r="E188" s="221" t="s">
        <v>1</v>
      </c>
      <c r="F188" s="222" t="s">
        <v>201</v>
      </c>
      <c r="G188" s="220"/>
      <c r="H188" s="223">
        <v>2.6909999999999998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162</v>
      </c>
      <c r="AU188" s="229" t="s">
        <v>86</v>
      </c>
      <c r="AV188" s="14" t="s">
        <v>86</v>
      </c>
      <c r="AW188" s="14" t="s">
        <v>32</v>
      </c>
      <c r="AX188" s="14" t="s">
        <v>77</v>
      </c>
      <c r="AY188" s="229" t="s">
        <v>151</v>
      </c>
    </row>
    <row r="189" spans="1:65" s="13" customFormat="1" ht="11.25" x14ac:dyDescent="0.2">
      <c r="B189" s="209"/>
      <c r="C189" s="210"/>
      <c r="D189" s="204" t="s">
        <v>162</v>
      </c>
      <c r="E189" s="211" t="s">
        <v>1</v>
      </c>
      <c r="F189" s="212" t="s">
        <v>185</v>
      </c>
      <c r="G189" s="210"/>
      <c r="H189" s="211" t="s">
        <v>1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162</v>
      </c>
      <c r="AU189" s="218" t="s">
        <v>86</v>
      </c>
      <c r="AV189" s="13" t="s">
        <v>84</v>
      </c>
      <c r="AW189" s="13" t="s">
        <v>32</v>
      </c>
      <c r="AX189" s="13" t="s">
        <v>77</v>
      </c>
      <c r="AY189" s="218" t="s">
        <v>151</v>
      </c>
    </row>
    <row r="190" spans="1:65" s="14" customFormat="1" ht="11.25" x14ac:dyDescent="0.2">
      <c r="B190" s="219"/>
      <c r="C190" s="220"/>
      <c r="D190" s="204" t="s">
        <v>162</v>
      </c>
      <c r="E190" s="221" t="s">
        <v>1</v>
      </c>
      <c r="F190" s="222" t="s">
        <v>201</v>
      </c>
      <c r="G190" s="220"/>
      <c r="H190" s="223">
        <v>2.6909999999999998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162</v>
      </c>
      <c r="AU190" s="229" t="s">
        <v>86</v>
      </c>
      <c r="AV190" s="14" t="s">
        <v>86</v>
      </c>
      <c r="AW190" s="14" t="s">
        <v>32</v>
      </c>
      <c r="AX190" s="14" t="s">
        <v>77</v>
      </c>
      <c r="AY190" s="229" t="s">
        <v>151</v>
      </c>
    </row>
    <row r="191" spans="1:65" s="14" customFormat="1" ht="11.25" x14ac:dyDescent="0.2">
      <c r="B191" s="219"/>
      <c r="C191" s="220"/>
      <c r="D191" s="204" t="s">
        <v>162</v>
      </c>
      <c r="E191" s="221" t="s">
        <v>1</v>
      </c>
      <c r="F191" s="222" t="s">
        <v>202</v>
      </c>
      <c r="G191" s="220"/>
      <c r="H191" s="223">
        <v>8.0039999999999996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162</v>
      </c>
      <c r="AU191" s="229" t="s">
        <v>86</v>
      </c>
      <c r="AV191" s="14" t="s">
        <v>86</v>
      </c>
      <c r="AW191" s="14" t="s">
        <v>32</v>
      </c>
      <c r="AX191" s="14" t="s">
        <v>77</v>
      </c>
      <c r="AY191" s="229" t="s">
        <v>151</v>
      </c>
    </row>
    <row r="192" spans="1:65" s="13" customFormat="1" ht="11.25" x14ac:dyDescent="0.2">
      <c r="B192" s="209"/>
      <c r="C192" s="210"/>
      <c r="D192" s="204" t="s">
        <v>162</v>
      </c>
      <c r="E192" s="211" t="s">
        <v>1</v>
      </c>
      <c r="F192" s="212" t="s">
        <v>187</v>
      </c>
      <c r="G192" s="210"/>
      <c r="H192" s="211" t="s">
        <v>1</v>
      </c>
      <c r="I192" s="213"/>
      <c r="J192" s="210"/>
      <c r="K192" s="210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162</v>
      </c>
      <c r="AU192" s="218" t="s">
        <v>86</v>
      </c>
      <c r="AV192" s="13" t="s">
        <v>84</v>
      </c>
      <c r="AW192" s="13" t="s">
        <v>32</v>
      </c>
      <c r="AX192" s="13" t="s">
        <v>77</v>
      </c>
      <c r="AY192" s="218" t="s">
        <v>151</v>
      </c>
    </row>
    <row r="193" spans="1:65" s="14" customFormat="1" ht="11.25" x14ac:dyDescent="0.2">
      <c r="B193" s="219"/>
      <c r="C193" s="220"/>
      <c r="D193" s="204" t="s">
        <v>162</v>
      </c>
      <c r="E193" s="221" t="s">
        <v>1</v>
      </c>
      <c r="F193" s="222" t="s">
        <v>203</v>
      </c>
      <c r="G193" s="220"/>
      <c r="H193" s="223">
        <v>1.02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162</v>
      </c>
      <c r="AU193" s="229" t="s">
        <v>86</v>
      </c>
      <c r="AV193" s="14" t="s">
        <v>86</v>
      </c>
      <c r="AW193" s="14" t="s">
        <v>32</v>
      </c>
      <c r="AX193" s="14" t="s">
        <v>77</v>
      </c>
      <c r="AY193" s="229" t="s">
        <v>151</v>
      </c>
    </row>
    <row r="194" spans="1:65" s="14" customFormat="1" ht="11.25" x14ac:dyDescent="0.2">
      <c r="B194" s="219"/>
      <c r="C194" s="220"/>
      <c r="D194" s="204" t="s">
        <v>162</v>
      </c>
      <c r="E194" s="221" t="s">
        <v>1</v>
      </c>
      <c r="F194" s="222" t="s">
        <v>204</v>
      </c>
      <c r="G194" s="220"/>
      <c r="H194" s="223">
        <v>5.0659999999999998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162</v>
      </c>
      <c r="AU194" s="229" t="s">
        <v>86</v>
      </c>
      <c r="AV194" s="14" t="s">
        <v>86</v>
      </c>
      <c r="AW194" s="14" t="s">
        <v>32</v>
      </c>
      <c r="AX194" s="14" t="s">
        <v>77</v>
      </c>
      <c r="AY194" s="229" t="s">
        <v>151</v>
      </c>
    </row>
    <row r="195" spans="1:65" s="14" customFormat="1" ht="11.25" x14ac:dyDescent="0.2">
      <c r="B195" s="219"/>
      <c r="C195" s="220"/>
      <c r="D195" s="204" t="s">
        <v>162</v>
      </c>
      <c r="E195" s="221" t="s">
        <v>1</v>
      </c>
      <c r="F195" s="222" t="s">
        <v>205</v>
      </c>
      <c r="G195" s="220"/>
      <c r="H195" s="223">
        <v>1.972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162</v>
      </c>
      <c r="AU195" s="229" t="s">
        <v>86</v>
      </c>
      <c r="AV195" s="14" t="s">
        <v>86</v>
      </c>
      <c r="AW195" s="14" t="s">
        <v>32</v>
      </c>
      <c r="AX195" s="14" t="s">
        <v>77</v>
      </c>
      <c r="AY195" s="229" t="s">
        <v>151</v>
      </c>
    </row>
    <row r="196" spans="1:65" s="2" customFormat="1" ht="16.5" customHeight="1" x14ac:dyDescent="0.2">
      <c r="A196" s="34"/>
      <c r="B196" s="35"/>
      <c r="C196" s="191" t="s">
        <v>206</v>
      </c>
      <c r="D196" s="191" t="s">
        <v>153</v>
      </c>
      <c r="E196" s="192" t="s">
        <v>207</v>
      </c>
      <c r="F196" s="193" t="s">
        <v>208</v>
      </c>
      <c r="G196" s="194" t="s">
        <v>156</v>
      </c>
      <c r="H196" s="195">
        <v>29.364000000000001</v>
      </c>
      <c r="I196" s="196"/>
      <c r="J196" s="197">
        <f>ROUND(I196*H196,2)</f>
        <v>0</v>
      </c>
      <c r="K196" s="193" t="s">
        <v>157</v>
      </c>
      <c r="L196" s="39"/>
      <c r="M196" s="198" t="s">
        <v>1</v>
      </c>
      <c r="N196" s="199" t="s">
        <v>42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158</v>
      </c>
      <c r="AT196" s="202" t="s">
        <v>153</v>
      </c>
      <c r="AU196" s="202" t="s">
        <v>86</v>
      </c>
      <c r="AY196" s="17" t="s">
        <v>151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84</v>
      </c>
      <c r="BK196" s="203">
        <f>ROUND(I196*H196,2)</f>
        <v>0</v>
      </c>
      <c r="BL196" s="17" t="s">
        <v>158</v>
      </c>
      <c r="BM196" s="202" t="s">
        <v>209</v>
      </c>
    </row>
    <row r="197" spans="1:65" s="2" customFormat="1" ht="19.5" x14ac:dyDescent="0.2">
      <c r="A197" s="34"/>
      <c r="B197" s="35"/>
      <c r="C197" s="36"/>
      <c r="D197" s="204" t="s">
        <v>160</v>
      </c>
      <c r="E197" s="36"/>
      <c r="F197" s="205" t="s">
        <v>210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160</v>
      </c>
      <c r="AU197" s="17" t="s">
        <v>86</v>
      </c>
    </row>
    <row r="198" spans="1:65" s="2" customFormat="1" ht="21.75" customHeight="1" x14ac:dyDescent="0.2">
      <c r="A198" s="34"/>
      <c r="B198" s="35"/>
      <c r="C198" s="191" t="s">
        <v>211</v>
      </c>
      <c r="D198" s="191" t="s">
        <v>153</v>
      </c>
      <c r="E198" s="192" t="s">
        <v>212</v>
      </c>
      <c r="F198" s="193" t="s">
        <v>213</v>
      </c>
      <c r="G198" s="194" t="s">
        <v>167</v>
      </c>
      <c r="H198" s="195">
        <v>12.388</v>
      </c>
      <c r="I198" s="196"/>
      <c r="J198" s="197">
        <f>ROUND(I198*H198,2)</f>
        <v>0</v>
      </c>
      <c r="K198" s="193" t="s">
        <v>157</v>
      </c>
      <c r="L198" s="39"/>
      <c r="M198" s="198" t="s">
        <v>1</v>
      </c>
      <c r="N198" s="199" t="s">
        <v>42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158</v>
      </c>
      <c r="AT198" s="202" t="s">
        <v>153</v>
      </c>
      <c r="AU198" s="202" t="s">
        <v>86</v>
      </c>
      <c r="AY198" s="17" t="s">
        <v>151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84</v>
      </c>
      <c r="BK198" s="203">
        <f>ROUND(I198*H198,2)</f>
        <v>0</v>
      </c>
      <c r="BL198" s="17" t="s">
        <v>158</v>
      </c>
      <c r="BM198" s="202" t="s">
        <v>214</v>
      </c>
    </row>
    <row r="199" spans="1:65" s="2" customFormat="1" ht="19.5" x14ac:dyDescent="0.2">
      <c r="A199" s="34"/>
      <c r="B199" s="35"/>
      <c r="C199" s="36"/>
      <c r="D199" s="204" t="s">
        <v>160</v>
      </c>
      <c r="E199" s="36"/>
      <c r="F199" s="205" t="s">
        <v>215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160</v>
      </c>
      <c r="AU199" s="17" t="s">
        <v>86</v>
      </c>
    </row>
    <row r="200" spans="1:65" s="13" customFormat="1" ht="11.25" x14ac:dyDescent="0.2">
      <c r="B200" s="209"/>
      <c r="C200" s="210"/>
      <c r="D200" s="204" t="s">
        <v>162</v>
      </c>
      <c r="E200" s="211" t="s">
        <v>1</v>
      </c>
      <c r="F200" s="212" t="s">
        <v>216</v>
      </c>
      <c r="G200" s="210"/>
      <c r="H200" s="211" t="s">
        <v>1</v>
      </c>
      <c r="I200" s="213"/>
      <c r="J200" s="210"/>
      <c r="K200" s="210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162</v>
      </c>
      <c r="AU200" s="218" t="s">
        <v>86</v>
      </c>
      <c r="AV200" s="13" t="s">
        <v>84</v>
      </c>
      <c r="AW200" s="13" t="s">
        <v>32</v>
      </c>
      <c r="AX200" s="13" t="s">
        <v>77</v>
      </c>
      <c r="AY200" s="218" t="s">
        <v>151</v>
      </c>
    </row>
    <row r="201" spans="1:65" s="13" customFormat="1" ht="11.25" x14ac:dyDescent="0.2">
      <c r="B201" s="209"/>
      <c r="C201" s="210"/>
      <c r="D201" s="204" t="s">
        <v>162</v>
      </c>
      <c r="E201" s="211" t="s">
        <v>1</v>
      </c>
      <c r="F201" s="212" t="s">
        <v>170</v>
      </c>
      <c r="G201" s="210"/>
      <c r="H201" s="211" t="s">
        <v>1</v>
      </c>
      <c r="I201" s="213"/>
      <c r="J201" s="210"/>
      <c r="K201" s="210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162</v>
      </c>
      <c r="AU201" s="218" t="s">
        <v>86</v>
      </c>
      <c r="AV201" s="13" t="s">
        <v>84</v>
      </c>
      <c r="AW201" s="13" t="s">
        <v>32</v>
      </c>
      <c r="AX201" s="13" t="s">
        <v>77</v>
      </c>
      <c r="AY201" s="218" t="s">
        <v>151</v>
      </c>
    </row>
    <row r="202" spans="1:65" s="14" customFormat="1" ht="11.25" x14ac:dyDescent="0.2">
      <c r="B202" s="219"/>
      <c r="C202" s="220"/>
      <c r="D202" s="204" t="s">
        <v>162</v>
      </c>
      <c r="E202" s="221" t="s">
        <v>1</v>
      </c>
      <c r="F202" s="222" t="s">
        <v>217</v>
      </c>
      <c r="G202" s="220"/>
      <c r="H202" s="223">
        <v>1.1160000000000001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162</v>
      </c>
      <c r="AU202" s="229" t="s">
        <v>86</v>
      </c>
      <c r="AV202" s="14" t="s">
        <v>86</v>
      </c>
      <c r="AW202" s="14" t="s">
        <v>32</v>
      </c>
      <c r="AX202" s="14" t="s">
        <v>77</v>
      </c>
      <c r="AY202" s="229" t="s">
        <v>151</v>
      </c>
    </row>
    <row r="203" spans="1:65" s="14" customFormat="1" ht="11.25" x14ac:dyDescent="0.2">
      <c r="B203" s="219"/>
      <c r="C203" s="220"/>
      <c r="D203" s="204" t="s">
        <v>162</v>
      </c>
      <c r="E203" s="221" t="s">
        <v>1</v>
      </c>
      <c r="F203" s="222" t="s">
        <v>218</v>
      </c>
      <c r="G203" s="220"/>
      <c r="H203" s="223">
        <v>8.4719999999999995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162</v>
      </c>
      <c r="AU203" s="229" t="s">
        <v>86</v>
      </c>
      <c r="AV203" s="14" t="s">
        <v>86</v>
      </c>
      <c r="AW203" s="14" t="s">
        <v>32</v>
      </c>
      <c r="AX203" s="14" t="s">
        <v>77</v>
      </c>
      <c r="AY203" s="229" t="s">
        <v>151</v>
      </c>
    </row>
    <row r="204" spans="1:65" s="13" customFormat="1" ht="11.25" x14ac:dyDescent="0.2">
      <c r="B204" s="209"/>
      <c r="C204" s="210"/>
      <c r="D204" s="204" t="s">
        <v>162</v>
      </c>
      <c r="E204" s="211" t="s">
        <v>1</v>
      </c>
      <c r="F204" s="212" t="s">
        <v>219</v>
      </c>
      <c r="G204" s="210"/>
      <c r="H204" s="211" t="s">
        <v>1</v>
      </c>
      <c r="I204" s="213"/>
      <c r="J204" s="210"/>
      <c r="K204" s="210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162</v>
      </c>
      <c r="AU204" s="218" t="s">
        <v>86</v>
      </c>
      <c r="AV204" s="13" t="s">
        <v>84</v>
      </c>
      <c r="AW204" s="13" t="s">
        <v>32</v>
      </c>
      <c r="AX204" s="13" t="s">
        <v>77</v>
      </c>
      <c r="AY204" s="218" t="s">
        <v>151</v>
      </c>
    </row>
    <row r="205" spans="1:65" s="14" customFormat="1" ht="11.25" x14ac:dyDescent="0.2">
      <c r="B205" s="219"/>
      <c r="C205" s="220"/>
      <c r="D205" s="204" t="s">
        <v>162</v>
      </c>
      <c r="E205" s="221" t="s">
        <v>1</v>
      </c>
      <c r="F205" s="222" t="s">
        <v>220</v>
      </c>
      <c r="G205" s="220"/>
      <c r="H205" s="223">
        <v>2.8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162</v>
      </c>
      <c r="AU205" s="229" t="s">
        <v>86</v>
      </c>
      <c r="AV205" s="14" t="s">
        <v>86</v>
      </c>
      <c r="AW205" s="14" t="s">
        <v>32</v>
      </c>
      <c r="AX205" s="14" t="s">
        <v>77</v>
      </c>
      <c r="AY205" s="229" t="s">
        <v>151</v>
      </c>
    </row>
    <row r="206" spans="1:65" s="2" customFormat="1" ht="16.5" customHeight="1" x14ac:dyDescent="0.2">
      <c r="A206" s="34"/>
      <c r="B206" s="35"/>
      <c r="C206" s="191" t="s">
        <v>221</v>
      </c>
      <c r="D206" s="191" t="s">
        <v>153</v>
      </c>
      <c r="E206" s="192" t="s">
        <v>222</v>
      </c>
      <c r="F206" s="193" t="s">
        <v>223</v>
      </c>
      <c r="G206" s="194" t="s">
        <v>167</v>
      </c>
      <c r="H206" s="195">
        <v>4.7939999999999996</v>
      </c>
      <c r="I206" s="196"/>
      <c r="J206" s="197">
        <f>ROUND(I206*H206,2)</f>
        <v>0</v>
      </c>
      <c r="K206" s="193" t="s">
        <v>157</v>
      </c>
      <c r="L206" s="39"/>
      <c r="M206" s="198" t="s">
        <v>1</v>
      </c>
      <c r="N206" s="199" t="s">
        <v>42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158</v>
      </c>
      <c r="AT206" s="202" t="s">
        <v>153</v>
      </c>
      <c r="AU206" s="202" t="s">
        <v>86</v>
      </c>
      <c r="AY206" s="17" t="s">
        <v>151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84</v>
      </c>
      <c r="BK206" s="203">
        <f>ROUND(I206*H206,2)</f>
        <v>0</v>
      </c>
      <c r="BL206" s="17" t="s">
        <v>158</v>
      </c>
      <c r="BM206" s="202" t="s">
        <v>224</v>
      </c>
    </row>
    <row r="207" spans="1:65" s="2" customFormat="1" ht="19.5" x14ac:dyDescent="0.2">
      <c r="A207" s="34"/>
      <c r="B207" s="35"/>
      <c r="C207" s="36"/>
      <c r="D207" s="204" t="s">
        <v>160</v>
      </c>
      <c r="E207" s="36"/>
      <c r="F207" s="205" t="s">
        <v>225</v>
      </c>
      <c r="G207" s="36"/>
      <c r="H207" s="36"/>
      <c r="I207" s="206"/>
      <c r="J207" s="36"/>
      <c r="K207" s="36"/>
      <c r="L207" s="39"/>
      <c r="M207" s="207"/>
      <c r="N207" s="208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160</v>
      </c>
      <c r="AU207" s="17" t="s">
        <v>86</v>
      </c>
    </row>
    <row r="208" spans="1:65" s="13" customFormat="1" ht="11.25" x14ac:dyDescent="0.2">
      <c r="B208" s="209"/>
      <c r="C208" s="210"/>
      <c r="D208" s="204" t="s">
        <v>162</v>
      </c>
      <c r="E208" s="211" t="s">
        <v>1</v>
      </c>
      <c r="F208" s="212" t="s">
        <v>170</v>
      </c>
      <c r="G208" s="210"/>
      <c r="H208" s="211" t="s">
        <v>1</v>
      </c>
      <c r="I208" s="213"/>
      <c r="J208" s="210"/>
      <c r="K208" s="210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162</v>
      </c>
      <c r="AU208" s="218" t="s">
        <v>86</v>
      </c>
      <c r="AV208" s="13" t="s">
        <v>84</v>
      </c>
      <c r="AW208" s="13" t="s">
        <v>32</v>
      </c>
      <c r="AX208" s="13" t="s">
        <v>77</v>
      </c>
      <c r="AY208" s="218" t="s">
        <v>151</v>
      </c>
    </row>
    <row r="209" spans="1:65" s="14" customFormat="1" ht="11.25" x14ac:dyDescent="0.2">
      <c r="B209" s="219"/>
      <c r="C209" s="220"/>
      <c r="D209" s="204" t="s">
        <v>162</v>
      </c>
      <c r="E209" s="221" t="s">
        <v>1</v>
      </c>
      <c r="F209" s="222" t="s">
        <v>175</v>
      </c>
      <c r="G209" s="220"/>
      <c r="H209" s="223">
        <v>0.55800000000000005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162</v>
      </c>
      <c r="AU209" s="229" t="s">
        <v>86</v>
      </c>
      <c r="AV209" s="14" t="s">
        <v>86</v>
      </c>
      <c r="AW209" s="14" t="s">
        <v>32</v>
      </c>
      <c r="AX209" s="14" t="s">
        <v>77</v>
      </c>
      <c r="AY209" s="229" t="s">
        <v>151</v>
      </c>
    </row>
    <row r="210" spans="1:65" s="13" customFormat="1" ht="11.25" x14ac:dyDescent="0.2">
      <c r="B210" s="209"/>
      <c r="C210" s="210"/>
      <c r="D210" s="204" t="s">
        <v>162</v>
      </c>
      <c r="E210" s="211" t="s">
        <v>1</v>
      </c>
      <c r="F210" s="212" t="s">
        <v>181</v>
      </c>
      <c r="G210" s="210"/>
      <c r="H210" s="211" t="s">
        <v>1</v>
      </c>
      <c r="I210" s="213"/>
      <c r="J210" s="210"/>
      <c r="K210" s="210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162</v>
      </c>
      <c r="AU210" s="218" t="s">
        <v>86</v>
      </c>
      <c r="AV210" s="13" t="s">
        <v>84</v>
      </c>
      <c r="AW210" s="13" t="s">
        <v>32</v>
      </c>
      <c r="AX210" s="13" t="s">
        <v>77</v>
      </c>
      <c r="AY210" s="218" t="s">
        <v>151</v>
      </c>
    </row>
    <row r="211" spans="1:65" s="14" customFormat="1" ht="11.25" x14ac:dyDescent="0.2">
      <c r="B211" s="219"/>
      <c r="C211" s="220"/>
      <c r="D211" s="204" t="s">
        <v>162</v>
      </c>
      <c r="E211" s="221" t="s">
        <v>1</v>
      </c>
      <c r="F211" s="222" t="s">
        <v>226</v>
      </c>
      <c r="G211" s="220"/>
      <c r="H211" s="223">
        <v>1.04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162</v>
      </c>
      <c r="AU211" s="229" t="s">
        <v>86</v>
      </c>
      <c r="AV211" s="14" t="s">
        <v>86</v>
      </c>
      <c r="AW211" s="14" t="s">
        <v>32</v>
      </c>
      <c r="AX211" s="14" t="s">
        <v>77</v>
      </c>
      <c r="AY211" s="229" t="s">
        <v>151</v>
      </c>
    </row>
    <row r="212" spans="1:65" s="13" customFormat="1" ht="11.25" x14ac:dyDescent="0.2">
      <c r="B212" s="209"/>
      <c r="C212" s="210"/>
      <c r="D212" s="204" t="s">
        <v>162</v>
      </c>
      <c r="E212" s="211" t="s">
        <v>1</v>
      </c>
      <c r="F212" s="212" t="s">
        <v>183</v>
      </c>
      <c r="G212" s="210"/>
      <c r="H212" s="211" t="s">
        <v>1</v>
      </c>
      <c r="I212" s="213"/>
      <c r="J212" s="210"/>
      <c r="K212" s="210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162</v>
      </c>
      <c r="AU212" s="218" t="s">
        <v>86</v>
      </c>
      <c r="AV212" s="13" t="s">
        <v>84</v>
      </c>
      <c r="AW212" s="13" t="s">
        <v>32</v>
      </c>
      <c r="AX212" s="13" t="s">
        <v>77</v>
      </c>
      <c r="AY212" s="218" t="s">
        <v>151</v>
      </c>
    </row>
    <row r="213" spans="1:65" s="14" customFormat="1" ht="11.25" x14ac:dyDescent="0.2">
      <c r="B213" s="219"/>
      <c r="C213" s="220"/>
      <c r="D213" s="204" t="s">
        <v>162</v>
      </c>
      <c r="E213" s="221" t="s">
        <v>1</v>
      </c>
      <c r="F213" s="222" t="s">
        <v>227</v>
      </c>
      <c r="G213" s="220"/>
      <c r="H213" s="223">
        <v>0.52600000000000002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162</v>
      </c>
      <c r="AU213" s="229" t="s">
        <v>86</v>
      </c>
      <c r="AV213" s="14" t="s">
        <v>86</v>
      </c>
      <c r="AW213" s="14" t="s">
        <v>32</v>
      </c>
      <c r="AX213" s="14" t="s">
        <v>77</v>
      </c>
      <c r="AY213" s="229" t="s">
        <v>151</v>
      </c>
    </row>
    <row r="214" spans="1:65" s="13" customFormat="1" ht="11.25" x14ac:dyDescent="0.2">
      <c r="B214" s="209"/>
      <c r="C214" s="210"/>
      <c r="D214" s="204" t="s">
        <v>162</v>
      </c>
      <c r="E214" s="211" t="s">
        <v>1</v>
      </c>
      <c r="F214" s="212" t="s">
        <v>185</v>
      </c>
      <c r="G214" s="210"/>
      <c r="H214" s="211" t="s">
        <v>1</v>
      </c>
      <c r="I214" s="213"/>
      <c r="J214" s="210"/>
      <c r="K214" s="210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162</v>
      </c>
      <c r="AU214" s="218" t="s">
        <v>86</v>
      </c>
      <c r="AV214" s="13" t="s">
        <v>84</v>
      </c>
      <c r="AW214" s="13" t="s">
        <v>32</v>
      </c>
      <c r="AX214" s="13" t="s">
        <v>77</v>
      </c>
      <c r="AY214" s="218" t="s">
        <v>151</v>
      </c>
    </row>
    <row r="215" spans="1:65" s="14" customFormat="1" ht="11.25" x14ac:dyDescent="0.2">
      <c r="B215" s="219"/>
      <c r="C215" s="220"/>
      <c r="D215" s="204" t="s">
        <v>162</v>
      </c>
      <c r="E215" s="221" t="s">
        <v>1</v>
      </c>
      <c r="F215" s="222" t="s">
        <v>227</v>
      </c>
      <c r="G215" s="220"/>
      <c r="H215" s="223">
        <v>0.52600000000000002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162</v>
      </c>
      <c r="AU215" s="229" t="s">
        <v>86</v>
      </c>
      <c r="AV215" s="14" t="s">
        <v>86</v>
      </c>
      <c r="AW215" s="14" t="s">
        <v>32</v>
      </c>
      <c r="AX215" s="14" t="s">
        <v>77</v>
      </c>
      <c r="AY215" s="229" t="s">
        <v>151</v>
      </c>
    </row>
    <row r="216" spans="1:65" s="14" customFormat="1" ht="11.25" x14ac:dyDescent="0.2">
      <c r="B216" s="219"/>
      <c r="C216" s="220"/>
      <c r="D216" s="204" t="s">
        <v>162</v>
      </c>
      <c r="E216" s="221" t="s">
        <v>1</v>
      </c>
      <c r="F216" s="222" t="s">
        <v>228</v>
      </c>
      <c r="G216" s="220"/>
      <c r="H216" s="223">
        <v>1.5629999999999999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162</v>
      </c>
      <c r="AU216" s="229" t="s">
        <v>86</v>
      </c>
      <c r="AV216" s="14" t="s">
        <v>86</v>
      </c>
      <c r="AW216" s="14" t="s">
        <v>32</v>
      </c>
      <c r="AX216" s="14" t="s">
        <v>77</v>
      </c>
      <c r="AY216" s="229" t="s">
        <v>151</v>
      </c>
    </row>
    <row r="217" spans="1:65" s="13" customFormat="1" ht="11.25" x14ac:dyDescent="0.2">
      <c r="B217" s="209"/>
      <c r="C217" s="210"/>
      <c r="D217" s="204" t="s">
        <v>162</v>
      </c>
      <c r="E217" s="211" t="s">
        <v>1</v>
      </c>
      <c r="F217" s="212" t="s">
        <v>187</v>
      </c>
      <c r="G217" s="210"/>
      <c r="H217" s="211" t="s">
        <v>1</v>
      </c>
      <c r="I217" s="213"/>
      <c r="J217" s="210"/>
      <c r="K217" s="210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162</v>
      </c>
      <c r="AU217" s="218" t="s">
        <v>86</v>
      </c>
      <c r="AV217" s="13" t="s">
        <v>84</v>
      </c>
      <c r="AW217" s="13" t="s">
        <v>32</v>
      </c>
      <c r="AX217" s="13" t="s">
        <v>77</v>
      </c>
      <c r="AY217" s="218" t="s">
        <v>151</v>
      </c>
    </row>
    <row r="218" spans="1:65" s="14" customFormat="1" ht="11.25" x14ac:dyDescent="0.2">
      <c r="B218" s="219"/>
      <c r="C218" s="220"/>
      <c r="D218" s="204" t="s">
        <v>162</v>
      </c>
      <c r="E218" s="221" t="s">
        <v>1</v>
      </c>
      <c r="F218" s="222" t="s">
        <v>229</v>
      </c>
      <c r="G218" s="220"/>
      <c r="H218" s="223">
        <v>7.3999999999999996E-2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162</v>
      </c>
      <c r="AU218" s="229" t="s">
        <v>86</v>
      </c>
      <c r="AV218" s="14" t="s">
        <v>86</v>
      </c>
      <c r="AW218" s="14" t="s">
        <v>32</v>
      </c>
      <c r="AX218" s="14" t="s">
        <v>77</v>
      </c>
      <c r="AY218" s="229" t="s">
        <v>151</v>
      </c>
    </row>
    <row r="219" spans="1:65" s="14" customFormat="1" ht="11.25" x14ac:dyDescent="0.2">
      <c r="B219" s="219"/>
      <c r="C219" s="220"/>
      <c r="D219" s="204" t="s">
        <v>162</v>
      </c>
      <c r="E219" s="221" t="s">
        <v>1</v>
      </c>
      <c r="F219" s="222" t="s">
        <v>230</v>
      </c>
      <c r="G219" s="220"/>
      <c r="H219" s="223">
        <v>0.36499999999999999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162</v>
      </c>
      <c r="AU219" s="229" t="s">
        <v>86</v>
      </c>
      <c r="AV219" s="14" t="s">
        <v>86</v>
      </c>
      <c r="AW219" s="14" t="s">
        <v>32</v>
      </c>
      <c r="AX219" s="14" t="s">
        <v>77</v>
      </c>
      <c r="AY219" s="229" t="s">
        <v>151</v>
      </c>
    </row>
    <row r="220" spans="1:65" s="14" customFormat="1" ht="11.25" x14ac:dyDescent="0.2">
      <c r="B220" s="219"/>
      <c r="C220" s="220"/>
      <c r="D220" s="204" t="s">
        <v>162</v>
      </c>
      <c r="E220" s="221" t="s">
        <v>1</v>
      </c>
      <c r="F220" s="222" t="s">
        <v>231</v>
      </c>
      <c r="G220" s="220"/>
      <c r="H220" s="223">
        <v>0.14199999999999999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162</v>
      </c>
      <c r="AU220" s="229" t="s">
        <v>86</v>
      </c>
      <c r="AV220" s="14" t="s">
        <v>86</v>
      </c>
      <c r="AW220" s="14" t="s">
        <v>32</v>
      </c>
      <c r="AX220" s="14" t="s">
        <v>77</v>
      </c>
      <c r="AY220" s="229" t="s">
        <v>151</v>
      </c>
    </row>
    <row r="221" spans="1:65" s="2" customFormat="1" ht="16.5" customHeight="1" x14ac:dyDescent="0.2">
      <c r="A221" s="34"/>
      <c r="B221" s="35"/>
      <c r="C221" s="191" t="s">
        <v>232</v>
      </c>
      <c r="D221" s="191" t="s">
        <v>153</v>
      </c>
      <c r="E221" s="192" t="s">
        <v>233</v>
      </c>
      <c r="F221" s="193" t="s">
        <v>234</v>
      </c>
      <c r="G221" s="194" t="s">
        <v>167</v>
      </c>
      <c r="H221" s="195">
        <v>2.8</v>
      </c>
      <c r="I221" s="196"/>
      <c r="J221" s="197">
        <f>ROUND(I221*H221,2)</f>
        <v>0</v>
      </c>
      <c r="K221" s="193" t="s">
        <v>157</v>
      </c>
      <c r="L221" s="39"/>
      <c r="M221" s="198" t="s">
        <v>1</v>
      </c>
      <c r="N221" s="199" t="s">
        <v>42</v>
      </c>
      <c r="O221" s="71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158</v>
      </c>
      <c r="AT221" s="202" t="s">
        <v>153</v>
      </c>
      <c r="AU221" s="202" t="s">
        <v>86</v>
      </c>
      <c r="AY221" s="17" t="s">
        <v>151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84</v>
      </c>
      <c r="BK221" s="203">
        <f>ROUND(I221*H221,2)</f>
        <v>0</v>
      </c>
      <c r="BL221" s="17" t="s">
        <v>158</v>
      </c>
      <c r="BM221" s="202" t="s">
        <v>235</v>
      </c>
    </row>
    <row r="222" spans="1:65" s="2" customFormat="1" ht="19.5" x14ac:dyDescent="0.2">
      <c r="A222" s="34"/>
      <c r="B222" s="35"/>
      <c r="C222" s="36"/>
      <c r="D222" s="204" t="s">
        <v>160</v>
      </c>
      <c r="E222" s="36"/>
      <c r="F222" s="205" t="s">
        <v>236</v>
      </c>
      <c r="G222" s="36"/>
      <c r="H222" s="36"/>
      <c r="I222" s="206"/>
      <c r="J222" s="36"/>
      <c r="K222" s="36"/>
      <c r="L222" s="39"/>
      <c r="M222" s="207"/>
      <c r="N222" s="208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160</v>
      </c>
      <c r="AU222" s="17" t="s">
        <v>86</v>
      </c>
    </row>
    <row r="223" spans="1:65" s="13" customFormat="1" ht="11.25" x14ac:dyDescent="0.2">
      <c r="B223" s="209"/>
      <c r="C223" s="210"/>
      <c r="D223" s="204" t="s">
        <v>162</v>
      </c>
      <c r="E223" s="211" t="s">
        <v>1</v>
      </c>
      <c r="F223" s="212" t="s">
        <v>219</v>
      </c>
      <c r="G223" s="210"/>
      <c r="H223" s="211" t="s">
        <v>1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162</v>
      </c>
      <c r="AU223" s="218" t="s">
        <v>86</v>
      </c>
      <c r="AV223" s="13" t="s">
        <v>84</v>
      </c>
      <c r="AW223" s="13" t="s">
        <v>32</v>
      </c>
      <c r="AX223" s="13" t="s">
        <v>77</v>
      </c>
      <c r="AY223" s="218" t="s">
        <v>151</v>
      </c>
    </row>
    <row r="224" spans="1:65" s="14" customFormat="1" ht="11.25" x14ac:dyDescent="0.2">
      <c r="B224" s="219"/>
      <c r="C224" s="220"/>
      <c r="D224" s="204" t="s">
        <v>162</v>
      </c>
      <c r="E224" s="221" t="s">
        <v>1</v>
      </c>
      <c r="F224" s="222" t="s">
        <v>220</v>
      </c>
      <c r="G224" s="220"/>
      <c r="H224" s="223">
        <v>2.8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162</v>
      </c>
      <c r="AU224" s="229" t="s">
        <v>86</v>
      </c>
      <c r="AV224" s="14" t="s">
        <v>86</v>
      </c>
      <c r="AW224" s="14" t="s">
        <v>32</v>
      </c>
      <c r="AX224" s="14" t="s">
        <v>77</v>
      </c>
      <c r="AY224" s="229" t="s">
        <v>151</v>
      </c>
    </row>
    <row r="225" spans="1:65" s="2" customFormat="1" ht="16.5" customHeight="1" x14ac:dyDescent="0.2">
      <c r="A225" s="34"/>
      <c r="B225" s="35"/>
      <c r="C225" s="191" t="s">
        <v>237</v>
      </c>
      <c r="D225" s="191" t="s">
        <v>153</v>
      </c>
      <c r="E225" s="192" t="s">
        <v>238</v>
      </c>
      <c r="F225" s="193" t="s">
        <v>239</v>
      </c>
      <c r="G225" s="194" t="s">
        <v>167</v>
      </c>
      <c r="H225" s="195">
        <v>4.7939999999999996</v>
      </c>
      <c r="I225" s="196"/>
      <c r="J225" s="197">
        <f>ROUND(I225*H225,2)</f>
        <v>0</v>
      </c>
      <c r="K225" s="193" t="s">
        <v>157</v>
      </c>
      <c r="L225" s="39"/>
      <c r="M225" s="198" t="s">
        <v>1</v>
      </c>
      <c r="N225" s="199" t="s">
        <v>42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158</v>
      </c>
      <c r="AT225" s="202" t="s">
        <v>153</v>
      </c>
      <c r="AU225" s="202" t="s">
        <v>86</v>
      </c>
      <c r="AY225" s="17" t="s">
        <v>151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84</v>
      </c>
      <c r="BK225" s="203">
        <f>ROUND(I225*H225,2)</f>
        <v>0</v>
      </c>
      <c r="BL225" s="17" t="s">
        <v>158</v>
      </c>
      <c r="BM225" s="202" t="s">
        <v>240</v>
      </c>
    </row>
    <row r="226" spans="1:65" s="2" customFormat="1" ht="11.25" x14ac:dyDescent="0.2">
      <c r="A226" s="34"/>
      <c r="B226" s="35"/>
      <c r="C226" s="36"/>
      <c r="D226" s="204" t="s">
        <v>160</v>
      </c>
      <c r="E226" s="36"/>
      <c r="F226" s="205" t="s">
        <v>241</v>
      </c>
      <c r="G226" s="36"/>
      <c r="H226" s="36"/>
      <c r="I226" s="206"/>
      <c r="J226" s="36"/>
      <c r="K226" s="36"/>
      <c r="L226" s="39"/>
      <c r="M226" s="207"/>
      <c r="N226" s="208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160</v>
      </c>
      <c r="AU226" s="17" t="s">
        <v>86</v>
      </c>
    </row>
    <row r="227" spans="1:65" s="13" customFormat="1" ht="11.25" x14ac:dyDescent="0.2">
      <c r="B227" s="209"/>
      <c r="C227" s="210"/>
      <c r="D227" s="204" t="s">
        <v>162</v>
      </c>
      <c r="E227" s="211" t="s">
        <v>1</v>
      </c>
      <c r="F227" s="212" t="s">
        <v>170</v>
      </c>
      <c r="G227" s="210"/>
      <c r="H227" s="211" t="s">
        <v>1</v>
      </c>
      <c r="I227" s="213"/>
      <c r="J227" s="210"/>
      <c r="K227" s="210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162</v>
      </c>
      <c r="AU227" s="218" t="s">
        <v>86</v>
      </c>
      <c r="AV227" s="13" t="s">
        <v>84</v>
      </c>
      <c r="AW227" s="13" t="s">
        <v>32</v>
      </c>
      <c r="AX227" s="13" t="s">
        <v>77</v>
      </c>
      <c r="AY227" s="218" t="s">
        <v>151</v>
      </c>
    </row>
    <row r="228" spans="1:65" s="14" customFormat="1" ht="11.25" x14ac:dyDescent="0.2">
      <c r="B228" s="219"/>
      <c r="C228" s="220"/>
      <c r="D228" s="204" t="s">
        <v>162</v>
      </c>
      <c r="E228" s="221" t="s">
        <v>1</v>
      </c>
      <c r="F228" s="222" t="s">
        <v>175</v>
      </c>
      <c r="G228" s="220"/>
      <c r="H228" s="223">
        <v>0.55800000000000005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162</v>
      </c>
      <c r="AU228" s="229" t="s">
        <v>86</v>
      </c>
      <c r="AV228" s="14" t="s">
        <v>86</v>
      </c>
      <c r="AW228" s="14" t="s">
        <v>32</v>
      </c>
      <c r="AX228" s="14" t="s">
        <v>77</v>
      </c>
      <c r="AY228" s="229" t="s">
        <v>151</v>
      </c>
    </row>
    <row r="229" spans="1:65" s="13" customFormat="1" ht="11.25" x14ac:dyDescent="0.2">
      <c r="B229" s="209"/>
      <c r="C229" s="210"/>
      <c r="D229" s="204" t="s">
        <v>162</v>
      </c>
      <c r="E229" s="211" t="s">
        <v>1</v>
      </c>
      <c r="F229" s="212" t="s">
        <v>181</v>
      </c>
      <c r="G229" s="210"/>
      <c r="H229" s="211" t="s">
        <v>1</v>
      </c>
      <c r="I229" s="213"/>
      <c r="J229" s="210"/>
      <c r="K229" s="210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162</v>
      </c>
      <c r="AU229" s="218" t="s">
        <v>86</v>
      </c>
      <c r="AV229" s="13" t="s">
        <v>84</v>
      </c>
      <c r="AW229" s="13" t="s">
        <v>32</v>
      </c>
      <c r="AX229" s="13" t="s">
        <v>77</v>
      </c>
      <c r="AY229" s="218" t="s">
        <v>151</v>
      </c>
    </row>
    <row r="230" spans="1:65" s="14" customFormat="1" ht="11.25" x14ac:dyDescent="0.2">
      <c r="B230" s="219"/>
      <c r="C230" s="220"/>
      <c r="D230" s="204" t="s">
        <v>162</v>
      </c>
      <c r="E230" s="221" t="s">
        <v>1</v>
      </c>
      <c r="F230" s="222" t="s">
        <v>226</v>
      </c>
      <c r="G230" s="220"/>
      <c r="H230" s="223">
        <v>1.04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162</v>
      </c>
      <c r="AU230" s="229" t="s">
        <v>86</v>
      </c>
      <c r="AV230" s="14" t="s">
        <v>86</v>
      </c>
      <c r="AW230" s="14" t="s">
        <v>32</v>
      </c>
      <c r="AX230" s="14" t="s">
        <v>77</v>
      </c>
      <c r="AY230" s="229" t="s">
        <v>151</v>
      </c>
    </row>
    <row r="231" spans="1:65" s="13" customFormat="1" ht="11.25" x14ac:dyDescent="0.2">
      <c r="B231" s="209"/>
      <c r="C231" s="210"/>
      <c r="D231" s="204" t="s">
        <v>162</v>
      </c>
      <c r="E231" s="211" t="s">
        <v>1</v>
      </c>
      <c r="F231" s="212" t="s">
        <v>183</v>
      </c>
      <c r="G231" s="210"/>
      <c r="H231" s="211" t="s">
        <v>1</v>
      </c>
      <c r="I231" s="213"/>
      <c r="J231" s="210"/>
      <c r="K231" s="210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162</v>
      </c>
      <c r="AU231" s="218" t="s">
        <v>86</v>
      </c>
      <c r="AV231" s="13" t="s">
        <v>84</v>
      </c>
      <c r="AW231" s="13" t="s">
        <v>32</v>
      </c>
      <c r="AX231" s="13" t="s">
        <v>77</v>
      </c>
      <c r="AY231" s="218" t="s">
        <v>151</v>
      </c>
    </row>
    <row r="232" spans="1:65" s="14" customFormat="1" ht="11.25" x14ac:dyDescent="0.2">
      <c r="B232" s="219"/>
      <c r="C232" s="220"/>
      <c r="D232" s="204" t="s">
        <v>162</v>
      </c>
      <c r="E232" s="221" t="s">
        <v>1</v>
      </c>
      <c r="F232" s="222" t="s">
        <v>227</v>
      </c>
      <c r="G232" s="220"/>
      <c r="H232" s="223">
        <v>0.52600000000000002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162</v>
      </c>
      <c r="AU232" s="229" t="s">
        <v>86</v>
      </c>
      <c r="AV232" s="14" t="s">
        <v>86</v>
      </c>
      <c r="AW232" s="14" t="s">
        <v>32</v>
      </c>
      <c r="AX232" s="14" t="s">
        <v>77</v>
      </c>
      <c r="AY232" s="229" t="s">
        <v>151</v>
      </c>
    </row>
    <row r="233" spans="1:65" s="13" customFormat="1" ht="11.25" x14ac:dyDescent="0.2">
      <c r="B233" s="209"/>
      <c r="C233" s="210"/>
      <c r="D233" s="204" t="s">
        <v>162</v>
      </c>
      <c r="E233" s="211" t="s">
        <v>1</v>
      </c>
      <c r="F233" s="212" t="s">
        <v>185</v>
      </c>
      <c r="G233" s="210"/>
      <c r="H233" s="211" t="s">
        <v>1</v>
      </c>
      <c r="I233" s="213"/>
      <c r="J233" s="210"/>
      <c r="K233" s="210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162</v>
      </c>
      <c r="AU233" s="218" t="s">
        <v>86</v>
      </c>
      <c r="AV233" s="13" t="s">
        <v>84</v>
      </c>
      <c r="AW233" s="13" t="s">
        <v>32</v>
      </c>
      <c r="AX233" s="13" t="s">
        <v>77</v>
      </c>
      <c r="AY233" s="218" t="s">
        <v>151</v>
      </c>
    </row>
    <row r="234" spans="1:65" s="14" customFormat="1" ht="11.25" x14ac:dyDescent="0.2">
      <c r="B234" s="219"/>
      <c r="C234" s="220"/>
      <c r="D234" s="204" t="s">
        <v>162</v>
      </c>
      <c r="E234" s="221" t="s">
        <v>1</v>
      </c>
      <c r="F234" s="222" t="s">
        <v>227</v>
      </c>
      <c r="G234" s="220"/>
      <c r="H234" s="223">
        <v>0.52600000000000002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162</v>
      </c>
      <c r="AU234" s="229" t="s">
        <v>86</v>
      </c>
      <c r="AV234" s="14" t="s">
        <v>86</v>
      </c>
      <c r="AW234" s="14" t="s">
        <v>32</v>
      </c>
      <c r="AX234" s="14" t="s">
        <v>77</v>
      </c>
      <c r="AY234" s="229" t="s">
        <v>151</v>
      </c>
    </row>
    <row r="235" spans="1:65" s="14" customFormat="1" ht="11.25" x14ac:dyDescent="0.2">
      <c r="B235" s="219"/>
      <c r="C235" s="220"/>
      <c r="D235" s="204" t="s">
        <v>162</v>
      </c>
      <c r="E235" s="221" t="s">
        <v>1</v>
      </c>
      <c r="F235" s="222" t="s">
        <v>228</v>
      </c>
      <c r="G235" s="220"/>
      <c r="H235" s="223">
        <v>1.5629999999999999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162</v>
      </c>
      <c r="AU235" s="229" t="s">
        <v>86</v>
      </c>
      <c r="AV235" s="14" t="s">
        <v>86</v>
      </c>
      <c r="AW235" s="14" t="s">
        <v>32</v>
      </c>
      <c r="AX235" s="14" t="s">
        <v>77</v>
      </c>
      <c r="AY235" s="229" t="s">
        <v>151</v>
      </c>
    </row>
    <row r="236" spans="1:65" s="13" customFormat="1" ht="11.25" x14ac:dyDescent="0.2">
      <c r="B236" s="209"/>
      <c r="C236" s="210"/>
      <c r="D236" s="204" t="s">
        <v>162</v>
      </c>
      <c r="E236" s="211" t="s">
        <v>1</v>
      </c>
      <c r="F236" s="212" t="s">
        <v>187</v>
      </c>
      <c r="G236" s="210"/>
      <c r="H236" s="211" t="s">
        <v>1</v>
      </c>
      <c r="I236" s="213"/>
      <c r="J236" s="210"/>
      <c r="K236" s="210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162</v>
      </c>
      <c r="AU236" s="218" t="s">
        <v>86</v>
      </c>
      <c r="AV236" s="13" t="s">
        <v>84</v>
      </c>
      <c r="AW236" s="13" t="s">
        <v>32</v>
      </c>
      <c r="AX236" s="13" t="s">
        <v>77</v>
      </c>
      <c r="AY236" s="218" t="s">
        <v>151</v>
      </c>
    </row>
    <row r="237" spans="1:65" s="14" customFormat="1" ht="11.25" x14ac:dyDescent="0.2">
      <c r="B237" s="219"/>
      <c r="C237" s="220"/>
      <c r="D237" s="204" t="s">
        <v>162</v>
      </c>
      <c r="E237" s="221" t="s">
        <v>1</v>
      </c>
      <c r="F237" s="222" t="s">
        <v>229</v>
      </c>
      <c r="G237" s="220"/>
      <c r="H237" s="223">
        <v>7.3999999999999996E-2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162</v>
      </c>
      <c r="AU237" s="229" t="s">
        <v>86</v>
      </c>
      <c r="AV237" s="14" t="s">
        <v>86</v>
      </c>
      <c r="AW237" s="14" t="s">
        <v>32</v>
      </c>
      <c r="AX237" s="14" t="s">
        <v>77</v>
      </c>
      <c r="AY237" s="229" t="s">
        <v>151</v>
      </c>
    </row>
    <row r="238" spans="1:65" s="14" customFormat="1" ht="11.25" x14ac:dyDescent="0.2">
      <c r="B238" s="219"/>
      <c r="C238" s="220"/>
      <c r="D238" s="204" t="s">
        <v>162</v>
      </c>
      <c r="E238" s="221" t="s">
        <v>1</v>
      </c>
      <c r="F238" s="222" t="s">
        <v>230</v>
      </c>
      <c r="G238" s="220"/>
      <c r="H238" s="223">
        <v>0.36499999999999999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162</v>
      </c>
      <c r="AU238" s="229" t="s">
        <v>86</v>
      </c>
      <c r="AV238" s="14" t="s">
        <v>86</v>
      </c>
      <c r="AW238" s="14" t="s">
        <v>32</v>
      </c>
      <c r="AX238" s="14" t="s">
        <v>77</v>
      </c>
      <c r="AY238" s="229" t="s">
        <v>151</v>
      </c>
    </row>
    <row r="239" spans="1:65" s="14" customFormat="1" ht="11.25" x14ac:dyDescent="0.2">
      <c r="B239" s="219"/>
      <c r="C239" s="220"/>
      <c r="D239" s="204" t="s">
        <v>162</v>
      </c>
      <c r="E239" s="221" t="s">
        <v>1</v>
      </c>
      <c r="F239" s="222" t="s">
        <v>231</v>
      </c>
      <c r="G239" s="220"/>
      <c r="H239" s="223">
        <v>0.14199999999999999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162</v>
      </c>
      <c r="AU239" s="229" t="s">
        <v>86</v>
      </c>
      <c r="AV239" s="14" t="s">
        <v>86</v>
      </c>
      <c r="AW239" s="14" t="s">
        <v>32</v>
      </c>
      <c r="AX239" s="14" t="s">
        <v>77</v>
      </c>
      <c r="AY239" s="229" t="s">
        <v>151</v>
      </c>
    </row>
    <row r="240" spans="1:65" s="2" customFormat="1" ht="16.5" customHeight="1" x14ac:dyDescent="0.2">
      <c r="A240" s="34"/>
      <c r="B240" s="35"/>
      <c r="C240" s="191" t="s">
        <v>242</v>
      </c>
      <c r="D240" s="191" t="s">
        <v>153</v>
      </c>
      <c r="E240" s="192" t="s">
        <v>243</v>
      </c>
      <c r="F240" s="193" t="s">
        <v>244</v>
      </c>
      <c r="G240" s="194" t="s">
        <v>167</v>
      </c>
      <c r="H240" s="195">
        <v>4.7939999999999996</v>
      </c>
      <c r="I240" s="196"/>
      <c r="J240" s="197">
        <f>ROUND(I240*H240,2)</f>
        <v>0</v>
      </c>
      <c r="K240" s="193" t="s">
        <v>157</v>
      </c>
      <c r="L240" s="39"/>
      <c r="M240" s="198" t="s">
        <v>1</v>
      </c>
      <c r="N240" s="199" t="s">
        <v>42</v>
      </c>
      <c r="O240" s="7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2" t="s">
        <v>158</v>
      </c>
      <c r="AT240" s="202" t="s">
        <v>153</v>
      </c>
      <c r="AU240" s="202" t="s">
        <v>86</v>
      </c>
      <c r="AY240" s="17" t="s">
        <v>151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7" t="s">
        <v>84</v>
      </c>
      <c r="BK240" s="203">
        <f>ROUND(I240*H240,2)</f>
        <v>0</v>
      </c>
      <c r="BL240" s="17" t="s">
        <v>158</v>
      </c>
      <c r="BM240" s="202" t="s">
        <v>245</v>
      </c>
    </row>
    <row r="241" spans="1:65" s="2" customFormat="1" ht="19.5" x14ac:dyDescent="0.2">
      <c r="A241" s="34"/>
      <c r="B241" s="35"/>
      <c r="C241" s="36"/>
      <c r="D241" s="204" t="s">
        <v>160</v>
      </c>
      <c r="E241" s="36"/>
      <c r="F241" s="205" t="s">
        <v>246</v>
      </c>
      <c r="G241" s="36"/>
      <c r="H241" s="36"/>
      <c r="I241" s="206"/>
      <c r="J241" s="36"/>
      <c r="K241" s="36"/>
      <c r="L241" s="39"/>
      <c r="M241" s="207"/>
      <c r="N241" s="208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160</v>
      </c>
      <c r="AU241" s="17" t="s">
        <v>86</v>
      </c>
    </row>
    <row r="242" spans="1:65" s="13" customFormat="1" ht="11.25" x14ac:dyDescent="0.2">
      <c r="B242" s="209"/>
      <c r="C242" s="210"/>
      <c r="D242" s="204" t="s">
        <v>162</v>
      </c>
      <c r="E242" s="211" t="s">
        <v>1</v>
      </c>
      <c r="F242" s="212" t="s">
        <v>170</v>
      </c>
      <c r="G242" s="210"/>
      <c r="H242" s="211" t="s">
        <v>1</v>
      </c>
      <c r="I242" s="213"/>
      <c r="J242" s="210"/>
      <c r="K242" s="210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162</v>
      </c>
      <c r="AU242" s="218" t="s">
        <v>86</v>
      </c>
      <c r="AV242" s="13" t="s">
        <v>84</v>
      </c>
      <c r="AW242" s="13" t="s">
        <v>32</v>
      </c>
      <c r="AX242" s="13" t="s">
        <v>77</v>
      </c>
      <c r="AY242" s="218" t="s">
        <v>151</v>
      </c>
    </row>
    <row r="243" spans="1:65" s="14" customFormat="1" ht="11.25" x14ac:dyDescent="0.2">
      <c r="B243" s="219"/>
      <c r="C243" s="220"/>
      <c r="D243" s="204" t="s">
        <v>162</v>
      </c>
      <c r="E243" s="221" t="s">
        <v>1</v>
      </c>
      <c r="F243" s="222" t="s">
        <v>175</v>
      </c>
      <c r="G243" s="220"/>
      <c r="H243" s="223">
        <v>0.55800000000000005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162</v>
      </c>
      <c r="AU243" s="229" t="s">
        <v>86</v>
      </c>
      <c r="AV243" s="14" t="s">
        <v>86</v>
      </c>
      <c r="AW243" s="14" t="s">
        <v>32</v>
      </c>
      <c r="AX243" s="14" t="s">
        <v>77</v>
      </c>
      <c r="AY243" s="229" t="s">
        <v>151</v>
      </c>
    </row>
    <row r="244" spans="1:65" s="13" customFormat="1" ht="11.25" x14ac:dyDescent="0.2">
      <c r="B244" s="209"/>
      <c r="C244" s="210"/>
      <c r="D244" s="204" t="s">
        <v>162</v>
      </c>
      <c r="E244" s="211" t="s">
        <v>1</v>
      </c>
      <c r="F244" s="212" t="s">
        <v>181</v>
      </c>
      <c r="G244" s="210"/>
      <c r="H244" s="211" t="s">
        <v>1</v>
      </c>
      <c r="I244" s="213"/>
      <c r="J244" s="210"/>
      <c r="K244" s="210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162</v>
      </c>
      <c r="AU244" s="218" t="s">
        <v>86</v>
      </c>
      <c r="AV244" s="13" t="s">
        <v>84</v>
      </c>
      <c r="AW244" s="13" t="s">
        <v>32</v>
      </c>
      <c r="AX244" s="13" t="s">
        <v>77</v>
      </c>
      <c r="AY244" s="218" t="s">
        <v>151</v>
      </c>
    </row>
    <row r="245" spans="1:65" s="14" customFormat="1" ht="11.25" x14ac:dyDescent="0.2">
      <c r="B245" s="219"/>
      <c r="C245" s="220"/>
      <c r="D245" s="204" t="s">
        <v>162</v>
      </c>
      <c r="E245" s="221" t="s">
        <v>1</v>
      </c>
      <c r="F245" s="222" t="s">
        <v>226</v>
      </c>
      <c r="G245" s="220"/>
      <c r="H245" s="223">
        <v>1.04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162</v>
      </c>
      <c r="AU245" s="229" t="s">
        <v>86</v>
      </c>
      <c r="AV245" s="14" t="s">
        <v>86</v>
      </c>
      <c r="AW245" s="14" t="s">
        <v>32</v>
      </c>
      <c r="AX245" s="14" t="s">
        <v>77</v>
      </c>
      <c r="AY245" s="229" t="s">
        <v>151</v>
      </c>
    </row>
    <row r="246" spans="1:65" s="13" customFormat="1" ht="11.25" x14ac:dyDescent="0.2">
      <c r="B246" s="209"/>
      <c r="C246" s="210"/>
      <c r="D246" s="204" t="s">
        <v>162</v>
      </c>
      <c r="E246" s="211" t="s">
        <v>1</v>
      </c>
      <c r="F246" s="212" t="s">
        <v>183</v>
      </c>
      <c r="G246" s="210"/>
      <c r="H246" s="211" t="s">
        <v>1</v>
      </c>
      <c r="I246" s="213"/>
      <c r="J246" s="210"/>
      <c r="K246" s="210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162</v>
      </c>
      <c r="AU246" s="218" t="s">
        <v>86</v>
      </c>
      <c r="AV246" s="13" t="s">
        <v>84</v>
      </c>
      <c r="AW246" s="13" t="s">
        <v>32</v>
      </c>
      <c r="AX246" s="13" t="s">
        <v>77</v>
      </c>
      <c r="AY246" s="218" t="s">
        <v>151</v>
      </c>
    </row>
    <row r="247" spans="1:65" s="14" customFormat="1" ht="11.25" x14ac:dyDescent="0.2">
      <c r="B247" s="219"/>
      <c r="C247" s="220"/>
      <c r="D247" s="204" t="s">
        <v>162</v>
      </c>
      <c r="E247" s="221" t="s">
        <v>1</v>
      </c>
      <c r="F247" s="222" t="s">
        <v>227</v>
      </c>
      <c r="G247" s="220"/>
      <c r="H247" s="223">
        <v>0.52600000000000002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162</v>
      </c>
      <c r="AU247" s="229" t="s">
        <v>86</v>
      </c>
      <c r="AV247" s="14" t="s">
        <v>86</v>
      </c>
      <c r="AW247" s="14" t="s">
        <v>32</v>
      </c>
      <c r="AX247" s="14" t="s">
        <v>77</v>
      </c>
      <c r="AY247" s="229" t="s">
        <v>151</v>
      </c>
    </row>
    <row r="248" spans="1:65" s="13" customFormat="1" ht="11.25" x14ac:dyDescent="0.2">
      <c r="B248" s="209"/>
      <c r="C248" s="210"/>
      <c r="D248" s="204" t="s">
        <v>162</v>
      </c>
      <c r="E248" s="211" t="s">
        <v>1</v>
      </c>
      <c r="F248" s="212" t="s">
        <v>185</v>
      </c>
      <c r="G248" s="210"/>
      <c r="H248" s="211" t="s">
        <v>1</v>
      </c>
      <c r="I248" s="213"/>
      <c r="J248" s="210"/>
      <c r="K248" s="210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162</v>
      </c>
      <c r="AU248" s="218" t="s">
        <v>86</v>
      </c>
      <c r="AV248" s="13" t="s">
        <v>84</v>
      </c>
      <c r="AW248" s="13" t="s">
        <v>32</v>
      </c>
      <c r="AX248" s="13" t="s">
        <v>77</v>
      </c>
      <c r="AY248" s="218" t="s">
        <v>151</v>
      </c>
    </row>
    <row r="249" spans="1:65" s="14" customFormat="1" ht="11.25" x14ac:dyDescent="0.2">
      <c r="B249" s="219"/>
      <c r="C249" s="220"/>
      <c r="D249" s="204" t="s">
        <v>162</v>
      </c>
      <c r="E249" s="221" t="s">
        <v>1</v>
      </c>
      <c r="F249" s="222" t="s">
        <v>227</v>
      </c>
      <c r="G249" s="220"/>
      <c r="H249" s="223">
        <v>0.52600000000000002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162</v>
      </c>
      <c r="AU249" s="229" t="s">
        <v>86</v>
      </c>
      <c r="AV249" s="14" t="s">
        <v>86</v>
      </c>
      <c r="AW249" s="14" t="s">
        <v>32</v>
      </c>
      <c r="AX249" s="14" t="s">
        <v>77</v>
      </c>
      <c r="AY249" s="229" t="s">
        <v>151</v>
      </c>
    </row>
    <row r="250" spans="1:65" s="14" customFormat="1" ht="11.25" x14ac:dyDescent="0.2">
      <c r="B250" s="219"/>
      <c r="C250" s="220"/>
      <c r="D250" s="204" t="s">
        <v>162</v>
      </c>
      <c r="E250" s="221" t="s">
        <v>1</v>
      </c>
      <c r="F250" s="222" t="s">
        <v>228</v>
      </c>
      <c r="G250" s="220"/>
      <c r="H250" s="223">
        <v>1.5629999999999999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162</v>
      </c>
      <c r="AU250" s="229" t="s">
        <v>86</v>
      </c>
      <c r="AV250" s="14" t="s">
        <v>86</v>
      </c>
      <c r="AW250" s="14" t="s">
        <v>32</v>
      </c>
      <c r="AX250" s="14" t="s">
        <v>77</v>
      </c>
      <c r="AY250" s="229" t="s">
        <v>151</v>
      </c>
    </row>
    <row r="251" spans="1:65" s="13" customFormat="1" ht="11.25" x14ac:dyDescent="0.2">
      <c r="B251" s="209"/>
      <c r="C251" s="210"/>
      <c r="D251" s="204" t="s">
        <v>162</v>
      </c>
      <c r="E251" s="211" t="s">
        <v>1</v>
      </c>
      <c r="F251" s="212" t="s">
        <v>187</v>
      </c>
      <c r="G251" s="210"/>
      <c r="H251" s="211" t="s">
        <v>1</v>
      </c>
      <c r="I251" s="213"/>
      <c r="J251" s="210"/>
      <c r="K251" s="210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162</v>
      </c>
      <c r="AU251" s="218" t="s">
        <v>86</v>
      </c>
      <c r="AV251" s="13" t="s">
        <v>84</v>
      </c>
      <c r="AW251" s="13" t="s">
        <v>32</v>
      </c>
      <c r="AX251" s="13" t="s">
        <v>77</v>
      </c>
      <c r="AY251" s="218" t="s">
        <v>151</v>
      </c>
    </row>
    <row r="252" spans="1:65" s="14" customFormat="1" ht="11.25" x14ac:dyDescent="0.2">
      <c r="B252" s="219"/>
      <c r="C252" s="220"/>
      <c r="D252" s="204" t="s">
        <v>162</v>
      </c>
      <c r="E252" s="221" t="s">
        <v>1</v>
      </c>
      <c r="F252" s="222" t="s">
        <v>229</v>
      </c>
      <c r="G252" s="220"/>
      <c r="H252" s="223">
        <v>7.3999999999999996E-2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162</v>
      </c>
      <c r="AU252" s="229" t="s">
        <v>86</v>
      </c>
      <c r="AV252" s="14" t="s">
        <v>86</v>
      </c>
      <c r="AW252" s="14" t="s">
        <v>32</v>
      </c>
      <c r="AX252" s="14" t="s">
        <v>77</v>
      </c>
      <c r="AY252" s="229" t="s">
        <v>151</v>
      </c>
    </row>
    <row r="253" spans="1:65" s="14" customFormat="1" ht="11.25" x14ac:dyDescent="0.2">
      <c r="B253" s="219"/>
      <c r="C253" s="220"/>
      <c r="D253" s="204" t="s">
        <v>162</v>
      </c>
      <c r="E253" s="221" t="s">
        <v>1</v>
      </c>
      <c r="F253" s="222" t="s">
        <v>230</v>
      </c>
      <c r="G253" s="220"/>
      <c r="H253" s="223">
        <v>0.36499999999999999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162</v>
      </c>
      <c r="AU253" s="229" t="s">
        <v>86</v>
      </c>
      <c r="AV253" s="14" t="s">
        <v>86</v>
      </c>
      <c r="AW253" s="14" t="s">
        <v>32</v>
      </c>
      <c r="AX253" s="14" t="s">
        <v>77</v>
      </c>
      <c r="AY253" s="229" t="s">
        <v>151</v>
      </c>
    </row>
    <row r="254" spans="1:65" s="14" customFormat="1" ht="11.25" x14ac:dyDescent="0.2">
      <c r="B254" s="219"/>
      <c r="C254" s="220"/>
      <c r="D254" s="204" t="s">
        <v>162</v>
      </c>
      <c r="E254" s="221" t="s">
        <v>1</v>
      </c>
      <c r="F254" s="222" t="s">
        <v>231</v>
      </c>
      <c r="G254" s="220"/>
      <c r="H254" s="223">
        <v>0.14199999999999999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162</v>
      </c>
      <c r="AU254" s="229" t="s">
        <v>86</v>
      </c>
      <c r="AV254" s="14" t="s">
        <v>86</v>
      </c>
      <c r="AW254" s="14" t="s">
        <v>32</v>
      </c>
      <c r="AX254" s="14" t="s">
        <v>77</v>
      </c>
      <c r="AY254" s="229" t="s">
        <v>151</v>
      </c>
    </row>
    <row r="255" spans="1:65" s="12" customFormat="1" ht="22.9" customHeight="1" x14ac:dyDescent="0.2">
      <c r="B255" s="175"/>
      <c r="C255" s="176"/>
      <c r="D255" s="177" t="s">
        <v>76</v>
      </c>
      <c r="E255" s="189" t="s">
        <v>86</v>
      </c>
      <c r="F255" s="189" t="s">
        <v>247</v>
      </c>
      <c r="G255" s="176"/>
      <c r="H255" s="176"/>
      <c r="I255" s="179"/>
      <c r="J255" s="190">
        <f>BK255</f>
        <v>0</v>
      </c>
      <c r="K255" s="176"/>
      <c r="L255" s="181"/>
      <c r="M255" s="182"/>
      <c r="N255" s="183"/>
      <c r="O255" s="183"/>
      <c r="P255" s="184">
        <f>SUM(P256:P264)</f>
        <v>0</v>
      </c>
      <c r="Q255" s="183"/>
      <c r="R255" s="184">
        <f>SUM(R256:R264)</f>
        <v>1.3041645199999998</v>
      </c>
      <c r="S255" s="183"/>
      <c r="T255" s="185">
        <f>SUM(T256:T264)</f>
        <v>0</v>
      </c>
      <c r="AR255" s="186" t="s">
        <v>84</v>
      </c>
      <c r="AT255" s="187" t="s">
        <v>76</v>
      </c>
      <c r="AU255" s="187" t="s">
        <v>84</v>
      </c>
      <c r="AY255" s="186" t="s">
        <v>151</v>
      </c>
      <c r="BK255" s="188">
        <f>SUM(BK256:BK264)</f>
        <v>0</v>
      </c>
    </row>
    <row r="256" spans="1:65" s="2" customFormat="1" ht="16.5" customHeight="1" x14ac:dyDescent="0.2">
      <c r="A256" s="34"/>
      <c r="B256" s="35"/>
      <c r="C256" s="191" t="s">
        <v>248</v>
      </c>
      <c r="D256" s="191" t="s">
        <v>153</v>
      </c>
      <c r="E256" s="192" t="s">
        <v>249</v>
      </c>
      <c r="F256" s="193" t="s">
        <v>250</v>
      </c>
      <c r="G256" s="194" t="s">
        <v>167</v>
      </c>
      <c r="H256" s="195">
        <v>0.57799999999999996</v>
      </c>
      <c r="I256" s="196"/>
      <c r="J256" s="197">
        <f>ROUND(I256*H256,2)</f>
        <v>0</v>
      </c>
      <c r="K256" s="193" t="s">
        <v>157</v>
      </c>
      <c r="L256" s="39"/>
      <c r="M256" s="198" t="s">
        <v>1</v>
      </c>
      <c r="N256" s="199" t="s">
        <v>42</v>
      </c>
      <c r="O256" s="71"/>
      <c r="P256" s="200">
        <f>O256*H256</f>
        <v>0</v>
      </c>
      <c r="Q256" s="200">
        <v>2.2563399999999998</v>
      </c>
      <c r="R256" s="200">
        <f>Q256*H256</f>
        <v>1.3041645199999998</v>
      </c>
      <c r="S256" s="200">
        <v>0</v>
      </c>
      <c r="T256" s="20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2" t="s">
        <v>158</v>
      </c>
      <c r="AT256" s="202" t="s">
        <v>153</v>
      </c>
      <c r="AU256" s="202" t="s">
        <v>86</v>
      </c>
      <c r="AY256" s="17" t="s">
        <v>151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7" t="s">
        <v>84</v>
      </c>
      <c r="BK256" s="203">
        <f>ROUND(I256*H256,2)</f>
        <v>0</v>
      </c>
      <c r="BL256" s="17" t="s">
        <v>158</v>
      </c>
      <c r="BM256" s="202" t="s">
        <v>251</v>
      </c>
    </row>
    <row r="257" spans="1:65" s="2" customFormat="1" ht="11.25" x14ac:dyDescent="0.2">
      <c r="A257" s="34"/>
      <c r="B257" s="35"/>
      <c r="C257" s="36"/>
      <c r="D257" s="204" t="s">
        <v>160</v>
      </c>
      <c r="E257" s="36"/>
      <c r="F257" s="205" t="s">
        <v>252</v>
      </c>
      <c r="G257" s="36"/>
      <c r="H257" s="36"/>
      <c r="I257" s="206"/>
      <c r="J257" s="36"/>
      <c r="K257" s="36"/>
      <c r="L257" s="39"/>
      <c r="M257" s="207"/>
      <c r="N257" s="208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160</v>
      </c>
      <c r="AU257" s="17" t="s">
        <v>86</v>
      </c>
    </row>
    <row r="258" spans="1:65" s="13" customFormat="1" ht="11.25" x14ac:dyDescent="0.2">
      <c r="B258" s="209"/>
      <c r="C258" s="210"/>
      <c r="D258" s="204" t="s">
        <v>162</v>
      </c>
      <c r="E258" s="211" t="s">
        <v>1</v>
      </c>
      <c r="F258" s="212" t="s">
        <v>253</v>
      </c>
      <c r="G258" s="210"/>
      <c r="H258" s="211" t="s">
        <v>1</v>
      </c>
      <c r="I258" s="213"/>
      <c r="J258" s="210"/>
      <c r="K258" s="210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162</v>
      </c>
      <c r="AU258" s="218" t="s">
        <v>86</v>
      </c>
      <c r="AV258" s="13" t="s">
        <v>84</v>
      </c>
      <c r="AW258" s="13" t="s">
        <v>32</v>
      </c>
      <c r="AX258" s="13" t="s">
        <v>77</v>
      </c>
      <c r="AY258" s="218" t="s">
        <v>151</v>
      </c>
    </row>
    <row r="259" spans="1:65" s="13" customFormat="1" ht="11.25" x14ac:dyDescent="0.2">
      <c r="B259" s="209"/>
      <c r="C259" s="210"/>
      <c r="D259" s="204" t="s">
        <v>162</v>
      </c>
      <c r="E259" s="211" t="s">
        <v>1</v>
      </c>
      <c r="F259" s="212" t="s">
        <v>170</v>
      </c>
      <c r="G259" s="210"/>
      <c r="H259" s="211" t="s">
        <v>1</v>
      </c>
      <c r="I259" s="213"/>
      <c r="J259" s="210"/>
      <c r="K259" s="210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162</v>
      </c>
      <c r="AU259" s="218" t="s">
        <v>86</v>
      </c>
      <c r="AV259" s="13" t="s">
        <v>84</v>
      </c>
      <c r="AW259" s="13" t="s">
        <v>32</v>
      </c>
      <c r="AX259" s="13" t="s">
        <v>77</v>
      </c>
      <c r="AY259" s="218" t="s">
        <v>151</v>
      </c>
    </row>
    <row r="260" spans="1:65" s="13" customFormat="1" ht="11.25" x14ac:dyDescent="0.2">
      <c r="B260" s="209"/>
      <c r="C260" s="210"/>
      <c r="D260" s="204" t="s">
        <v>162</v>
      </c>
      <c r="E260" s="211" t="s">
        <v>1</v>
      </c>
      <c r="F260" s="212" t="s">
        <v>171</v>
      </c>
      <c r="G260" s="210"/>
      <c r="H260" s="211" t="s">
        <v>1</v>
      </c>
      <c r="I260" s="213"/>
      <c r="J260" s="210"/>
      <c r="K260" s="210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162</v>
      </c>
      <c r="AU260" s="218" t="s">
        <v>86</v>
      </c>
      <c r="AV260" s="13" t="s">
        <v>84</v>
      </c>
      <c r="AW260" s="13" t="s">
        <v>32</v>
      </c>
      <c r="AX260" s="13" t="s">
        <v>77</v>
      </c>
      <c r="AY260" s="218" t="s">
        <v>151</v>
      </c>
    </row>
    <row r="261" spans="1:65" s="14" customFormat="1" ht="11.25" x14ac:dyDescent="0.2">
      <c r="B261" s="219"/>
      <c r="C261" s="220"/>
      <c r="D261" s="204" t="s">
        <v>162</v>
      </c>
      <c r="E261" s="221" t="s">
        <v>1</v>
      </c>
      <c r="F261" s="222" t="s">
        <v>172</v>
      </c>
      <c r="G261" s="220"/>
      <c r="H261" s="223">
        <v>0.45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162</v>
      </c>
      <c r="AU261" s="229" t="s">
        <v>86</v>
      </c>
      <c r="AV261" s="14" t="s">
        <v>86</v>
      </c>
      <c r="AW261" s="14" t="s">
        <v>32</v>
      </c>
      <c r="AX261" s="14" t="s">
        <v>77</v>
      </c>
      <c r="AY261" s="229" t="s">
        <v>151</v>
      </c>
    </row>
    <row r="262" spans="1:65" s="13" customFormat="1" ht="11.25" x14ac:dyDescent="0.2">
      <c r="B262" s="209"/>
      <c r="C262" s="210"/>
      <c r="D262" s="204" t="s">
        <v>162</v>
      </c>
      <c r="E262" s="211" t="s">
        <v>1</v>
      </c>
      <c r="F262" s="212" t="s">
        <v>173</v>
      </c>
      <c r="G262" s="210"/>
      <c r="H262" s="211" t="s">
        <v>1</v>
      </c>
      <c r="I262" s="213"/>
      <c r="J262" s="210"/>
      <c r="K262" s="210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162</v>
      </c>
      <c r="AU262" s="218" t="s">
        <v>86</v>
      </c>
      <c r="AV262" s="13" t="s">
        <v>84</v>
      </c>
      <c r="AW262" s="13" t="s">
        <v>32</v>
      </c>
      <c r="AX262" s="13" t="s">
        <v>77</v>
      </c>
      <c r="AY262" s="218" t="s">
        <v>151</v>
      </c>
    </row>
    <row r="263" spans="1:65" s="14" customFormat="1" ht="11.25" x14ac:dyDescent="0.2">
      <c r="B263" s="219"/>
      <c r="C263" s="220"/>
      <c r="D263" s="204" t="s">
        <v>162</v>
      </c>
      <c r="E263" s="221" t="s">
        <v>1</v>
      </c>
      <c r="F263" s="222" t="s">
        <v>174</v>
      </c>
      <c r="G263" s="220"/>
      <c r="H263" s="223">
        <v>0.108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162</v>
      </c>
      <c r="AU263" s="229" t="s">
        <v>86</v>
      </c>
      <c r="AV263" s="14" t="s">
        <v>86</v>
      </c>
      <c r="AW263" s="14" t="s">
        <v>32</v>
      </c>
      <c r="AX263" s="14" t="s">
        <v>77</v>
      </c>
      <c r="AY263" s="229" t="s">
        <v>151</v>
      </c>
    </row>
    <row r="264" spans="1:65" s="14" customFormat="1" ht="11.25" x14ac:dyDescent="0.2">
      <c r="B264" s="219"/>
      <c r="C264" s="220"/>
      <c r="D264" s="204" t="s">
        <v>162</v>
      </c>
      <c r="E264" s="220"/>
      <c r="F264" s="222" t="s">
        <v>254</v>
      </c>
      <c r="G264" s="220"/>
      <c r="H264" s="223">
        <v>0.57799999999999996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162</v>
      </c>
      <c r="AU264" s="229" t="s">
        <v>86</v>
      </c>
      <c r="AV264" s="14" t="s">
        <v>86</v>
      </c>
      <c r="AW264" s="14" t="s">
        <v>4</v>
      </c>
      <c r="AX264" s="14" t="s">
        <v>84</v>
      </c>
      <c r="AY264" s="229" t="s">
        <v>151</v>
      </c>
    </row>
    <row r="265" spans="1:65" s="12" customFormat="1" ht="22.9" customHeight="1" x14ac:dyDescent="0.2">
      <c r="B265" s="175"/>
      <c r="C265" s="176"/>
      <c r="D265" s="177" t="s">
        <v>76</v>
      </c>
      <c r="E265" s="189" t="s">
        <v>176</v>
      </c>
      <c r="F265" s="189" t="s">
        <v>255</v>
      </c>
      <c r="G265" s="176"/>
      <c r="H265" s="176"/>
      <c r="I265" s="179"/>
      <c r="J265" s="190">
        <f>BK265</f>
        <v>0</v>
      </c>
      <c r="K265" s="176"/>
      <c r="L265" s="181"/>
      <c r="M265" s="182"/>
      <c r="N265" s="183"/>
      <c r="O265" s="183"/>
      <c r="P265" s="184">
        <f>SUM(P266:P301)</f>
        <v>0</v>
      </c>
      <c r="Q265" s="183"/>
      <c r="R265" s="184">
        <f>SUM(R266:R301)</f>
        <v>3.17428</v>
      </c>
      <c r="S265" s="183"/>
      <c r="T265" s="185">
        <f>SUM(T266:T301)</f>
        <v>0</v>
      </c>
      <c r="AR265" s="186" t="s">
        <v>84</v>
      </c>
      <c r="AT265" s="187" t="s">
        <v>76</v>
      </c>
      <c r="AU265" s="187" t="s">
        <v>84</v>
      </c>
      <c r="AY265" s="186" t="s">
        <v>151</v>
      </c>
      <c r="BK265" s="188">
        <f>SUM(BK266:BK301)</f>
        <v>0</v>
      </c>
    </row>
    <row r="266" spans="1:65" s="2" customFormat="1" ht="16.5" customHeight="1" x14ac:dyDescent="0.2">
      <c r="A266" s="34"/>
      <c r="B266" s="35"/>
      <c r="C266" s="191" t="s">
        <v>256</v>
      </c>
      <c r="D266" s="191" t="s">
        <v>153</v>
      </c>
      <c r="E266" s="192" t="s">
        <v>257</v>
      </c>
      <c r="F266" s="193" t="s">
        <v>258</v>
      </c>
      <c r="G266" s="194" t="s">
        <v>259</v>
      </c>
      <c r="H266" s="195">
        <v>2</v>
      </c>
      <c r="I266" s="196"/>
      <c r="J266" s="197">
        <f>ROUND(I266*H266,2)</f>
        <v>0</v>
      </c>
      <c r="K266" s="193" t="s">
        <v>157</v>
      </c>
      <c r="L266" s="39"/>
      <c r="M266" s="198" t="s">
        <v>1</v>
      </c>
      <c r="N266" s="199" t="s">
        <v>42</v>
      </c>
      <c r="O266" s="7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158</v>
      </c>
      <c r="AT266" s="202" t="s">
        <v>153</v>
      </c>
      <c r="AU266" s="202" t="s">
        <v>86</v>
      </c>
      <c r="AY266" s="17" t="s">
        <v>151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84</v>
      </c>
      <c r="BK266" s="203">
        <f>ROUND(I266*H266,2)</f>
        <v>0</v>
      </c>
      <c r="BL266" s="17" t="s">
        <v>158</v>
      </c>
      <c r="BM266" s="202" t="s">
        <v>260</v>
      </c>
    </row>
    <row r="267" spans="1:65" s="2" customFormat="1" ht="11.25" x14ac:dyDescent="0.2">
      <c r="A267" s="34"/>
      <c r="B267" s="35"/>
      <c r="C267" s="36"/>
      <c r="D267" s="204" t="s">
        <v>160</v>
      </c>
      <c r="E267" s="36"/>
      <c r="F267" s="205" t="s">
        <v>261</v>
      </c>
      <c r="G267" s="36"/>
      <c r="H267" s="36"/>
      <c r="I267" s="206"/>
      <c r="J267" s="36"/>
      <c r="K267" s="36"/>
      <c r="L267" s="39"/>
      <c r="M267" s="207"/>
      <c r="N267" s="208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160</v>
      </c>
      <c r="AU267" s="17" t="s">
        <v>86</v>
      </c>
    </row>
    <row r="268" spans="1:65" s="2" customFormat="1" ht="19.5" x14ac:dyDescent="0.2">
      <c r="A268" s="34"/>
      <c r="B268" s="35"/>
      <c r="C268" s="36"/>
      <c r="D268" s="204" t="s">
        <v>262</v>
      </c>
      <c r="E268" s="36"/>
      <c r="F268" s="230" t="s">
        <v>263</v>
      </c>
      <c r="G268" s="36"/>
      <c r="H268" s="36"/>
      <c r="I268" s="206"/>
      <c r="J268" s="36"/>
      <c r="K268" s="36"/>
      <c r="L268" s="39"/>
      <c r="M268" s="207"/>
      <c r="N268" s="208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262</v>
      </c>
      <c r="AU268" s="17" t="s">
        <v>86</v>
      </c>
    </row>
    <row r="269" spans="1:65" s="13" customFormat="1" ht="11.25" x14ac:dyDescent="0.2">
      <c r="B269" s="209"/>
      <c r="C269" s="210"/>
      <c r="D269" s="204" t="s">
        <v>162</v>
      </c>
      <c r="E269" s="211" t="s">
        <v>1</v>
      </c>
      <c r="F269" s="212" t="s">
        <v>264</v>
      </c>
      <c r="G269" s="210"/>
      <c r="H269" s="211" t="s">
        <v>1</v>
      </c>
      <c r="I269" s="213"/>
      <c r="J269" s="210"/>
      <c r="K269" s="210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162</v>
      </c>
      <c r="AU269" s="218" t="s">
        <v>86</v>
      </c>
      <c r="AV269" s="13" t="s">
        <v>84</v>
      </c>
      <c r="AW269" s="13" t="s">
        <v>32</v>
      </c>
      <c r="AX269" s="13" t="s">
        <v>77</v>
      </c>
      <c r="AY269" s="218" t="s">
        <v>151</v>
      </c>
    </row>
    <row r="270" spans="1:65" s="14" customFormat="1" ht="11.25" x14ac:dyDescent="0.2">
      <c r="B270" s="219"/>
      <c r="C270" s="220"/>
      <c r="D270" s="204" t="s">
        <v>162</v>
      </c>
      <c r="E270" s="221" t="s">
        <v>1</v>
      </c>
      <c r="F270" s="222" t="s">
        <v>86</v>
      </c>
      <c r="G270" s="220"/>
      <c r="H270" s="223">
        <v>2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162</v>
      </c>
      <c r="AU270" s="229" t="s">
        <v>86</v>
      </c>
      <c r="AV270" s="14" t="s">
        <v>86</v>
      </c>
      <c r="AW270" s="14" t="s">
        <v>32</v>
      </c>
      <c r="AX270" s="14" t="s">
        <v>77</v>
      </c>
      <c r="AY270" s="229" t="s">
        <v>151</v>
      </c>
    </row>
    <row r="271" spans="1:65" s="2" customFormat="1" ht="16.5" customHeight="1" x14ac:dyDescent="0.2">
      <c r="A271" s="34"/>
      <c r="B271" s="35"/>
      <c r="C271" s="231" t="s">
        <v>265</v>
      </c>
      <c r="D271" s="231" t="s">
        <v>266</v>
      </c>
      <c r="E271" s="232" t="s">
        <v>267</v>
      </c>
      <c r="F271" s="233" t="s">
        <v>268</v>
      </c>
      <c r="G271" s="234" t="s">
        <v>269</v>
      </c>
      <c r="H271" s="235">
        <v>3.4000000000000002E-2</v>
      </c>
      <c r="I271" s="236"/>
      <c r="J271" s="237">
        <f>ROUND(I271*H271,2)</f>
        <v>0</v>
      </c>
      <c r="K271" s="233" t="s">
        <v>157</v>
      </c>
      <c r="L271" s="238"/>
      <c r="M271" s="239" t="s">
        <v>1</v>
      </c>
      <c r="N271" s="240" t="s">
        <v>42</v>
      </c>
      <c r="O271" s="71"/>
      <c r="P271" s="200">
        <f>O271*H271</f>
        <v>0</v>
      </c>
      <c r="Q271" s="200">
        <v>1</v>
      </c>
      <c r="R271" s="200">
        <f>Q271*H271</f>
        <v>3.4000000000000002E-2</v>
      </c>
      <c r="S271" s="200">
        <v>0</v>
      </c>
      <c r="T271" s="201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2" t="s">
        <v>221</v>
      </c>
      <c r="AT271" s="202" t="s">
        <v>266</v>
      </c>
      <c r="AU271" s="202" t="s">
        <v>86</v>
      </c>
      <c r="AY271" s="17" t="s">
        <v>151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17" t="s">
        <v>84</v>
      </c>
      <c r="BK271" s="203">
        <f>ROUND(I271*H271,2)</f>
        <v>0</v>
      </c>
      <c r="BL271" s="17" t="s">
        <v>158</v>
      </c>
      <c r="BM271" s="202" t="s">
        <v>270</v>
      </c>
    </row>
    <row r="272" spans="1:65" s="2" customFormat="1" ht="11.25" x14ac:dyDescent="0.2">
      <c r="A272" s="34"/>
      <c r="B272" s="35"/>
      <c r="C272" s="36"/>
      <c r="D272" s="204" t="s">
        <v>160</v>
      </c>
      <c r="E272" s="36"/>
      <c r="F272" s="205" t="s">
        <v>268</v>
      </c>
      <c r="G272" s="36"/>
      <c r="H272" s="36"/>
      <c r="I272" s="206"/>
      <c r="J272" s="36"/>
      <c r="K272" s="36"/>
      <c r="L272" s="39"/>
      <c r="M272" s="207"/>
      <c r="N272" s="208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160</v>
      </c>
      <c r="AU272" s="17" t="s">
        <v>86</v>
      </c>
    </row>
    <row r="273" spans="1:65" s="13" customFormat="1" ht="11.25" x14ac:dyDescent="0.2">
      <c r="B273" s="209"/>
      <c r="C273" s="210"/>
      <c r="D273" s="204" t="s">
        <v>162</v>
      </c>
      <c r="E273" s="211" t="s">
        <v>1</v>
      </c>
      <c r="F273" s="212" t="s">
        <v>264</v>
      </c>
      <c r="G273" s="210"/>
      <c r="H273" s="211" t="s">
        <v>1</v>
      </c>
      <c r="I273" s="213"/>
      <c r="J273" s="210"/>
      <c r="K273" s="210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162</v>
      </c>
      <c r="AU273" s="218" t="s">
        <v>86</v>
      </c>
      <c r="AV273" s="13" t="s">
        <v>84</v>
      </c>
      <c r="AW273" s="13" t="s">
        <v>32</v>
      </c>
      <c r="AX273" s="13" t="s">
        <v>77</v>
      </c>
      <c r="AY273" s="218" t="s">
        <v>151</v>
      </c>
    </row>
    <row r="274" spans="1:65" s="14" customFormat="1" ht="11.25" x14ac:dyDescent="0.2">
      <c r="B274" s="219"/>
      <c r="C274" s="220"/>
      <c r="D274" s="204" t="s">
        <v>162</v>
      </c>
      <c r="E274" s="221" t="s">
        <v>1</v>
      </c>
      <c r="F274" s="222" t="s">
        <v>271</v>
      </c>
      <c r="G274" s="220"/>
      <c r="H274" s="223">
        <v>3.4000000000000002E-2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162</v>
      </c>
      <c r="AU274" s="229" t="s">
        <v>86</v>
      </c>
      <c r="AV274" s="14" t="s">
        <v>86</v>
      </c>
      <c r="AW274" s="14" t="s">
        <v>32</v>
      </c>
      <c r="AX274" s="14" t="s">
        <v>77</v>
      </c>
      <c r="AY274" s="229" t="s">
        <v>151</v>
      </c>
    </row>
    <row r="275" spans="1:65" s="2" customFormat="1" ht="16.5" customHeight="1" x14ac:dyDescent="0.2">
      <c r="A275" s="34"/>
      <c r="B275" s="35"/>
      <c r="C275" s="191" t="s">
        <v>8</v>
      </c>
      <c r="D275" s="191" t="s">
        <v>153</v>
      </c>
      <c r="E275" s="192" t="s">
        <v>272</v>
      </c>
      <c r="F275" s="193" t="s">
        <v>273</v>
      </c>
      <c r="G275" s="194" t="s">
        <v>259</v>
      </c>
      <c r="H275" s="195">
        <v>1</v>
      </c>
      <c r="I275" s="196"/>
      <c r="J275" s="197">
        <f>ROUND(I275*H275,2)</f>
        <v>0</v>
      </c>
      <c r="K275" s="193" t="s">
        <v>157</v>
      </c>
      <c r="L275" s="39"/>
      <c r="M275" s="198" t="s">
        <v>1</v>
      </c>
      <c r="N275" s="199" t="s">
        <v>42</v>
      </c>
      <c r="O275" s="71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2" t="s">
        <v>158</v>
      </c>
      <c r="AT275" s="202" t="s">
        <v>153</v>
      </c>
      <c r="AU275" s="202" t="s">
        <v>86</v>
      </c>
      <c r="AY275" s="17" t="s">
        <v>151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7" t="s">
        <v>84</v>
      </c>
      <c r="BK275" s="203">
        <f>ROUND(I275*H275,2)</f>
        <v>0</v>
      </c>
      <c r="BL275" s="17" t="s">
        <v>158</v>
      </c>
      <c r="BM275" s="202" t="s">
        <v>274</v>
      </c>
    </row>
    <row r="276" spans="1:65" s="2" customFormat="1" ht="11.25" x14ac:dyDescent="0.2">
      <c r="A276" s="34"/>
      <c r="B276" s="35"/>
      <c r="C276" s="36"/>
      <c r="D276" s="204" t="s">
        <v>160</v>
      </c>
      <c r="E276" s="36"/>
      <c r="F276" s="205" t="s">
        <v>275</v>
      </c>
      <c r="G276" s="36"/>
      <c r="H276" s="36"/>
      <c r="I276" s="206"/>
      <c r="J276" s="36"/>
      <c r="K276" s="36"/>
      <c r="L276" s="39"/>
      <c r="M276" s="207"/>
      <c r="N276" s="208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160</v>
      </c>
      <c r="AU276" s="17" t="s">
        <v>86</v>
      </c>
    </row>
    <row r="277" spans="1:65" s="13" customFormat="1" ht="11.25" x14ac:dyDescent="0.2">
      <c r="B277" s="209"/>
      <c r="C277" s="210"/>
      <c r="D277" s="204" t="s">
        <v>162</v>
      </c>
      <c r="E277" s="211" t="s">
        <v>1</v>
      </c>
      <c r="F277" s="212" t="s">
        <v>264</v>
      </c>
      <c r="G277" s="210"/>
      <c r="H277" s="211" t="s">
        <v>1</v>
      </c>
      <c r="I277" s="213"/>
      <c r="J277" s="210"/>
      <c r="K277" s="210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162</v>
      </c>
      <c r="AU277" s="218" t="s">
        <v>86</v>
      </c>
      <c r="AV277" s="13" t="s">
        <v>84</v>
      </c>
      <c r="AW277" s="13" t="s">
        <v>32</v>
      </c>
      <c r="AX277" s="13" t="s">
        <v>77</v>
      </c>
      <c r="AY277" s="218" t="s">
        <v>151</v>
      </c>
    </row>
    <row r="278" spans="1:65" s="14" customFormat="1" ht="11.25" x14ac:dyDescent="0.2">
      <c r="B278" s="219"/>
      <c r="C278" s="220"/>
      <c r="D278" s="204" t="s">
        <v>162</v>
      </c>
      <c r="E278" s="221" t="s">
        <v>1</v>
      </c>
      <c r="F278" s="222" t="s">
        <v>84</v>
      </c>
      <c r="G278" s="220"/>
      <c r="H278" s="223">
        <v>1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162</v>
      </c>
      <c r="AU278" s="229" t="s">
        <v>86</v>
      </c>
      <c r="AV278" s="14" t="s">
        <v>86</v>
      </c>
      <c r="AW278" s="14" t="s">
        <v>32</v>
      </c>
      <c r="AX278" s="14" t="s">
        <v>77</v>
      </c>
      <c r="AY278" s="229" t="s">
        <v>151</v>
      </c>
    </row>
    <row r="279" spans="1:65" s="2" customFormat="1" ht="37.9" customHeight="1" x14ac:dyDescent="0.2">
      <c r="A279" s="34"/>
      <c r="B279" s="35"/>
      <c r="C279" s="231" t="s">
        <v>276</v>
      </c>
      <c r="D279" s="231" t="s">
        <v>266</v>
      </c>
      <c r="E279" s="232" t="s">
        <v>277</v>
      </c>
      <c r="F279" s="233" t="s">
        <v>278</v>
      </c>
      <c r="G279" s="234" t="s">
        <v>259</v>
      </c>
      <c r="H279" s="235">
        <v>1</v>
      </c>
      <c r="I279" s="236"/>
      <c r="J279" s="237">
        <f>ROUND(I279*H279,2)</f>
        <v>0</v>
      </c>
      <c r="K279" s="233" t="s">
        <v>157</v>
      </c>
      <c r="L279" s="238"/>
      <c r="M279" s="239" t="s">
        <v>1</v>
      </c>
      <c r="N279" s="240" t="s">
        <v>42</v>
      </c>
      <c r="O279" s="71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2" t="s">
        <v>221</v>
      </c>
      <c r="AT279" s="202" t="s">
        <v>266</v>
      </c>
      <c r="AU279" s="202" t="s">
        <v>86</v>
      </c>
      <c r="AY279" s="17" t="s">
        <v>151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7" t="s">
        <v>84</v>
      </c>
      <c r="BK279" s="203">
        <f>ROUND(I279*H279,2)</f>
        <v>0</v>
      </c>
      <c r="BL279" s="17" t="s">
        <v>158</v>
      </c>
      <c r="BM279" s="202" t="s">
        <v>279</v>
      </c>
    </row>
    <row r="280" spans="1:65" s="2" customFormat="1" ht="19.5" x14ac:dyDescent="0.2">
      <c r="A280" s="34"/>
      <c r="B280" s="35"/>
      <c r="C280" s="36"/>
      <c r="D280" s="204" t="s">
        <v>160</v>
      </c>
      <c r="E280" s="36"/>
      <c r="F280" s="205" t="s">
        <v>278</v>
      </c>
      <c r="G280" s="36"/>
      <c r="H280" s="36"/>
      <c r="I280" s="206"/>
      <c r="J280" s="36"/>
      <c r="K280" s="36"/>
      <c r="L280" s="39"/>
      <c r="M280" s="207"/>
      <c r="N280" s="208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160</v>
      </c>
      <c r="AU280" s="17" t="s">
        <v>86</v>
      </c>
    </row>
    <row r="281" spans="1:65" s="2" customFormat="1" ht="21.75" customHeight="1" x14ac:dyDescent="0.2">
      <c r="A281" s="34"/>
      <c r="B281" s="35"/>
      <c r="C281" s="191" t="s">
        <v>280</v>
      </c>
      <c r="D281" s="191" t="s">
        <v>153</v>
      </c>
      <c r="E281" s="192" t="s">
        <v>281</v>
      </c>
      <c r="F281" s="193" t="s">
        <v>282</v>
      </c>
      <c r="G281" s="194" t="s">
        <v>283</v>
      </c>
      <c r="H281" s="195">
        <v>40.295000000000002</v>
      </c>
      <c r="I281" s="196"/>
      <c r="J281" s="197">
        <f>ROUND(I281*H281,2)</f>
        <v>0</v>
      </c>
      <c r="K281" s="193" t="s">
        <v>1</v>
      </c>
      <c r="L281" s="39"/>
      <c r="M281" s="198" t="s">
        <v>1</v>
      </c>
      <c r="N281" s="199" t="s">
        <v>42</v>
      </c>
      <c r="O281" s="71"/>
      <c r="P281" s="200">
        <f>O281*H281</f>
        <v>0</v>
      </c>
      <c r="Q281" s="200">
        <v>4.9500000000000002E-2</v>
      </c>
      <c r="R281" s="200">
        <f>Q281*H281</f>
        <v>1.9946025000000003</v>
      </c>
      <c r="S281" s="200">
        <v>0</v>
      </c>
      <c r="T281" s="201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2" t="s">
        <v>158</v>
      </c>
      <c r="AT281" s="202" t="s">
        <v>153</v>
      </c>
      <c r="AU281" s="202" t="s">
        <v>86</v>
      </c>
      <c r="AY281" s="17" t="s">
        <v>151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17" t="s">
        <v>84</v>
      </c>
      <c r="BK281" s="203">
        <f>ROUND(I281*H281,2)</f>
        <v>0</v>
      </c>
      <c r="BL281" s="17" t="s">
        <v>158</v>
      </c>
      <c r="BM281" s="202" t="s">
        <v>284</v>
      </c>
    </row>
    <row r="282" spans="1:65" s="2" customFormat="1" ht="19.5" x14ac:dyDescent="0.2">
      <c r="A282" s="34"/>
      <c r="B282" s="35"/>
      <c r="C282" s="36"/>
      <c r="D282" s="204" t="s">
        <v>160</v>
      </c>
      <c r="E282" s="36"/>
      <c r="F282" s="205" t="s">
        <v>285</v>
      </c>
      <c r="G282" s="36"/>
      <c r="H282" s="36"/>
      <c r="I282" s="206"/>
      <c r="J282" s="36"/>
      <c r="K282" s="36"/>
      <c r="L282" s="39"/>
      <c r="M282" s="207"/>
      <c r="N282" s="208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160</v>
      </c>
      <c r="AU282" s="17" t="s">
        <v>86</v>
      </c>
    </row>
    <row r="283" spans="1:65" s="13" customFormat="1" ht="11.25" x14ac:dyDescent="0.2">
      <c r="B283" s="209"/>
      <c r="C283" s="210"/>
      <c r="D283" s="204" t="s">
        <v>162</v>
      </c>
      <c r="E283" s="211" t="s">
        <v>1</v>
      </c>
      <c r="F283" s="212" t="s">
        <v>264</v>
      </c>
      <c r="G283" s="210"/>
      <c r="H283" s="211" t="s">
        <v>1</v>
      </c>
      <c r="I283" s="213"/>
      <c r="J283" s="210"/>
      <c r="K283" s="210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162</v>
      </c>
      <c r="AU283" s="218" t="s">
        <v>86</v>
      </c>
      <c r="AV283" s="13" t="s">
        <v>84</v>
      </c>
      <c r="AW283" s="13" t="s">
        <v>32</v>
      </c>
      <c r="AX283" s="13" t="s">
        <v>77</v>
      </c>
      <c r="AY283" s="218" t="s">
        <v>151</v>
      </c>
    </row>
    <row r="284" spans="1:65" s="14" customFormat="1" ht="11.25" x14ac:dyDescent="0.2">
      <c r="B284" s="219"/>
      <c r="C284" s="220"/>
      <c r="D284" s="204" t="s">
        <v>162</v>
      </c>
      <c r="E284" s="221" t="s">
        <v>1</v>
      </c>
      <c r="F284" s="222" t="s">
        <v>286</v>
      </c>
      <c r="G284" s="220"/>
      <c r="H284" s="223">
        <v>13.835000000000001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162</v>
      </c>
      <c r="AU284" s="229" t="s">
        <v>86</v>
      </c>
      <c r="AV284" s="14" t="s">
        <v>86</v>
      </c>
      <c r="AW284" s="14" t="s">
        <v>32</v>
      </c>
      <c r="AX284" s="14" t="s">
        <v>77</v>
      </c>
      <c r="AY284" s="229" t="s">
        <v>151</v>
      </c>
    </row>
    <row r="285" spans="1:65" s="14" customFormat="1" ht="11.25" x14ac:dyDescent="0.2">
      <c r="B285" s="219"/>
      <c r="C285" s="220"/>
      <c r="D285" s="204" t="s">
        <v>162</v>
      </c>
      <c r="E285" s="221" t="s">
        <v>1</v>
      </c>
      <c r="F285" s="222" t="s">
        <v>287</v>
      </c>
      <c r="G285" s="220"/>
      <c r="H285" s="223">
        <v>12.145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162</v>
      </c>
      <c r="AU285" s="229" t="s">
        <v>86</v>
      </c>
      <c r="AV285" s="14" t="s">
        <v>86</v>
      </c>
      <c r="AW285" s="14" t="s">
        <v>32</v>
      </c>
      <c r="AX285" s="14" t="s">
        <v>77</v>
      </c>
      <c r="AY285" s="229" t="s">
        <v>151</v>
      </c>
    </row>
    <row r="286" spans="1:65" s="13" customFormat="1" ht="11.25" x14ac:dyDescent="0.2">
      <c r="B286" s="209"/>
      <c r="C286" s="210"/>
      <c r="D286" s="204" t="s">
        <v>162</v>
      </c>
      <c r="E286" s="211" t="s">
        <v>1</v>
      </c>
      <c r="F286" s="212" t="s">
        <v>288</v>
      </c>
      <c r="G286" s="210"/>
      <c r="H286" s="211" t="s">
        <v>1</v>
      </c>
      <c r="I286" s="213"/>
      <c r="J286" s="210"/>
      <c r="K286" s="210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162</v>
      </c>
      <c r="AU286" s="218" t="s">
        <v>86</v>
      </c>
      <c r="AV286" s="13" t="s">
        <v>84</v>
      </c>
      <c r="AW286" s="13" t="s">
        <v>32</v>
      </c>
      <c r="AX286" s="13" t="s">
        <v>77</v>
      </c>
      <c r="AY286" s="218" t="s">
        <v>151</v>
      </c>
    </row>
    <row r="287" spans="1:65" s="14" customFormat="1" ht="11.25" x14ac:dyDescent="0.2">
      <c r="B287" s="219"/>
      <c r="C287" s="220"/>
      <c r="D287" s="204" t="s">
        <v>162</v>
      </c>
      <c r="E287" s="221" t="s">
        <v>1</v>
      </c>
      <c r="F287" s="222" t="s">
        <v>289</v>
      </c>
      <c r="G287" s="220"/>
      <c r="H287" s="223">
        <v>6.4349999999999996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162</v>
      </c>
      <c r="AU287" s="229" t="s">
        <v>86</v>
      </c>
      <c r="AV287" s="14" t="s">
        <v>86</v>
      </c>
      <c r="AW287" s="14" t="s">
        <v>32</v>
      </c>
      <c r="AX287" s="14" t="s">
        <v>77</v>
      </c>
      <c r="AY287" s="229" t="s">
        <v>151</v>
      </c>
    </row>
    <row r="288" spans="1:65" s="14" customFormat="1" ht="11.25" x14ac:dyDescent="0.2">
      <c r="B288" s="219"/>
      <c r="C288" s="220"/>
      <c r="D288" s="204" t="s">
        <v>162</v>
      </c>
      <c r="E288" s="221" t="s">
        <v>1</v>
      </c>
      <c r="F288" s="222" t="s">
        <v>290</v>
      </c>
      <c r="G288" s="220"/>
      <c r="H288" s="223">
        <v>4.7149999999999999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162</v>
      </c>
      <c r="AU288" s="229" t="s">
        <v>86</v>
      </c>
      <c r="AV288" s="14" t="s">
        <v>86</v>
      </c>
      <c r="AW288" s="14" t="s">
        <v>32</v>
      </c>
      <c r="AX288" s="14" t="s">
        <v>77</v>
      </c>
      <c r="AY288" s="229" t="s">
        <v>151</v>
      </c>
    </row>
    <row r="289" spans="1:65" s="14" customFormat="1" ht="11.25" x14ac:dyDescent="0.2">
      <c r="B289" s="219"/>
      <c r="C289" s="220"/>
      <c r="D289" s="204" t="s">
        <v>162</v>
      </c>
      <c r="E289" s="221" t="s">
        <v>1</v>
      </c>
      <c r="F289" s="222" t="s">
        <v>291</v>
      </c>
      <c r="G289" s="220"/>
      <c r="H289" s="223">
        <v>3.165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162</v>
      </c>
      <c r="AU289" s="229" t="s">
        <v>86</v>
      </c>
      <c r="AV289" s="14" t="s">
        <v>86</v>
      </c>
      <c r="AW289" s="14" t="s">
        <v>32</v>
      </c>
      <c r="AX289" s="14" t="s">
        <v>77</v>
      </c>
      <c r="AY289" s="229" t="s">
        <v>151</v>
      </c>
    </row>
    <row r="290" spans="1:65" s="2" customFormat="1" ht="21.75" customHeight="1" x14ac:dyDescent="0.2">
      <c r="A290" s="34"/>
      <c r="B290" s="35"/>
      <c r="C290" s="191" t="s">
        <v>292</v>
      </c>
      <c r="D290" s="191" t="s">
        <v>153</v>
      </c>
      <c r="E290" s="192" t="s">
        <v>293</v>
      </c>
      <c r="F290" s="193" t="s">
        <v>294</v>
      </c>
      <c r="G290" s="194" t="s">
        <v>283</v>
      </c>
      <c r="H290" s="195">
        <v>19.7</v>
      </c>
      <c r="I290" s="196"/>
      <c r="J290" s="197">
        <f>ROUND(I290*H290,2)</f>
        <v>0</v>
      </c>
      <c r="K290" s="193" t="s">
        <v>1</v>
      </c>
      <c r="L290" s="39"/>
      <c r="M290" s="198" t="s">
        <v>1</v>
      </c>
      <c r="N290" s="199" t="s">
        <v>42</v>
      </c>
      <c r="O290" s="71"/>
      <c r="P290" s="200">
        <f>O290*H290</f>
        <v>0</v>
      </c>
      <c r="Q290" s="200">
        <v>4.9500000000000002E-2</v>
      </c>
      <c r="R290" s="200">
        <f>Q290*H290</f>
        <v>0.97514999999999996</v>
      </c>
      <c r="S290" s="200">
        <v>0</v>
      </c>
      <c r="T290" s="201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2" t="s">
        <v>158</v>
      </c>
      <c r="AT290" s="202" t="s">
        <v>153</v>
      </c>
      <c r="AU290" s="202" t="s">
        <v>86</v>
      </c>
      <c r="AY290" s="17" t="s">
        <v>151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17" t="s">
        <v>84</v>
      </c>
      <c r="BK290" s="203">
        <f>ROUND(I290*H290,2)</f>
        <v>0</v>
      </c>
      <c r="BL290" s="17" t="s">
        <v>158</v>
      </c>
      <c r="BM290" s="202" t="s">
        <v>295</v>
      </c>
    </row>
    <row r="291" spans="1:65" s="2" customFormat="1" ht="19.5" x14ac:dyDescent="0.2">
      <c r="A291" s="34"/>
      <c r="B291" s="35"/>
      <c r="C291" s="36"/>
      <c r="D291" s="204" t="s">
        <v>160</v>
      </c>
      <c r="E291" s="36"/>
      <c r="F291" s="205" t="s">
        <v>296</v>
      </c>
      <c r="G291" s="36"/>
      <c r="H291" s="36"/>
      <c r="I291" s="206"/>
      <c r="J291" s="36"/>
      <c r="K291" s="36"/>
      <c r="L291" s="39"/>
      <c r="M291" s="207"/>
      <c r="N291" s="208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160</v>
      </c>
      <c r="AU291" s="17" t="s">
        <v>86</v>
      </c>
    </row>
    <row r="292" spans="1:65" s="13" customFormat="1" ht="11.25" x14ac:dyDescent="0.2">
      <c r="B292" s="209"/>
      <c r="C292" s="210"/>
      <c r="D292" s="204" t="s">
        <v>162</v>
      </c>
      <c r="E292" s="211" t="s">
        <v>1</v>
      </c>
      <c r="F292" s="212" t="s">
        <v>297</v>
      </c>
      <c r="G292" s="210"/>
      <c r="H292" s="211" t="s">
        <v>1</v>
      </c>
      <c r="I292" s="213"/>
      <c r="J292" s="210"/>
      <c r="K292" s="210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162</v>
      </c>
      <c r="AU292" s="218" t="s">
        <v>86</v>
      </c>
      <c r="AV292" s="13" t="s">
        <v>84</v>
      </c>
      <c r="AW292" s="13" t="s">
        <v>32</v>
      </c>
      <c r="AX292" s="13" t="s">
        <v>77</v>
      </c>
      <c r="AY292" s="218" t="s">
        <v>151</v>
      </c>
    </row>
    <row r="293" spans="1:65" s="14" customFormat="1" ht="11.25" x14ac:dyDescent="0.2">
      <c r="B293" s="219"/>
      <c r="C293" s="220"/>
      <c r="D293" s="204" t="s">
        <v>162</v>
      </c>
      <c r="E293" s="221" t="s">
        <v>1</v>
      </c>
      <c r="F293" s="222" t="s">
        <v>298</v>
      </c>
      <c r="G293" s="220"/>
      <c r="H293" s="223">
        <v>4.66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162</v>
      </c>
      <c r="AU293" s="229" t="s">
        <v>86</v>
      </c>
      <c r="AV293" s="14" t="s">
        <v>86</v>
      </c>
      <c r="AW293" s="14" t="s">
        <v>32</v>
      </c>
      <c r="AX293" s="14" t="s">
        <v>77</v>
      </c>
      <c r="AY293" s="229" t="s">
        <v>151</v>
      </c>
    </row>
    <row r="294" spans="1:65" s="14" customFormat="1" ht="11.25" x14ac:dyDescent="0.2">
      <c r="B294" s="219"/>
      <c r="C294" s="220"/>
      <c r="D294" s="204" t="s">
        <v>162</v>
      </c>
      <c r="E294" s="221" t="s">
        <v>1</v>
      </c>
      <c r="F294" s="222" t="s">
        <v>299</v>
      </c>
      <c r="G294" s="220"/>
      <c r="H294" s="223">
        <v>1.95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162</v>
      </c>
      <c r="AU294" s="229" t="s">
        <v>86</v>
      </c>
      <c r="AV294" s="14" t="s">
        <v>86</v>
      </c>
      <c r="AW294" s="14" t="s">
        <v>32</v>
      </c>
      <c r="AX294" s="14" t="s">
        <v>77</v>
      </c>
      <c r="AY294" s="229" t="s">
        <v>151</v>
      </c>
    </row>
    <row r="295" spans="1:65" s="14" customFormat="1" ht="11.25" x14ac:dyDescent="0.2">
      <c r="B295" s="219"/>
      <c r="C295" s="220"/>
      <c r="D295" s="204" t="s">
        <v>162</v>
      </c>
      <c r="E295" s="221" t="s">
        <v>1</v>
      </c>
      <c r="F295" s="222" t="s">
        <v>300</v>
      </c>
      <c r="G295" s="220"/>
      <c r="H295" s="223">
        <v>7.87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162</v>
      </c>
      <c r="AU295" s="229" t="s">
        <v>86</v>
      </c>
      <c r="AV295" s="14" t="s">
        <v>86</v>
      </c>
      <c r="AW295" s="14" t="s">
        <v>32</v>
      </c>
      <c r="AX295" s="14" t="s">
        <v>77</v>
      </c>
      <c r="AY295" s="229" t="s">
        <v>151</v>
      </c>
    </row>
    <row r="296" spans="1:65" s="13" customFormat="1" ht="11.25" x14ac:dyDescent="0.2">
      <c r="B296" s="209"/>
      <c r="C296" s="210"/>
      <c r="D296" s="204" t="s">
        <v>162</v>
      </c>
      <c r="E296" s="211" t="s">
        <v>1</v>
      </c>
      <c r="F296" s="212" t="s">
        <v>288</v>
      </c>
      <c r="G296" s="210"/>
      <c r="H296" s="211" t="s">
        <v>1</v>
      </c>
      <c r="I296" s="213"/>
      <c r="J296" s="210"/>
      <c r="K296" s="210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162</v>
      </c>
      <c r="AU296" s="218" t="s">
        <v>86</v>
      </c>
      <c r="AV296" s="13" t="s">
        <v>84</v>
      </c>
      <c r="AW296" s="13" t="s">
        <v>32</v>
      </c>
      <c r="AX296" s="13" t="s">
        <v>77</v>
      </c>
      <c r="AY296" s="218" t="s">
        <v>151</v>
      </c>
    </row>
    <row r="297" spans="1:65" s="14" customFormat="1" ht="11.25" x14ac:dyDescent="0.2">
      <c r="B297" s="219"/>
      <c r="C297" s="220"/>
      <c r="D297" s="204" t="s">
        <v>162</v>
      </c>
      <c r="E297" s="221" t="s">
        <v>1</v>
      </c>
      <c r="F297" s="222" t="s">
        <v>301</v>
      </c>
      <c r="G297" s="220"/>
      <c r="H297" s="223">
        <v>5.22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162</v>
      </c>
      <c r="AU297" s="229" t="s">
        <v>86</v>
      </c>
      <c r="AV297" s="14" t="s">
        <v>86</v>
      </c>
      <c r="AW297" s="14" t="s">
        <v>32</v>
      </c>
      <c r="AX297" s="14" t="s">
        <v>77</v>
      </c>
      <c r="AY297" s="229" t="s">
        <v>151</v>
      </c>
    </row>
    <row r="298" spans="1:65" s="2" customFormat="1" ht="21.75" customHeight="1" x14ac:dyDescent="0.2">
      <c r="A298" s="34"/>
      <c r="B298" s="35"/>
      <c r="C298" s="191" t="s">
        <v>302</v>
      </c>
      <c r="D298" s="191" t="s">
        <v>153</v>
      </c>
      <c r="E298" s="192" t="s">
        <v>303</v>
      </c>
      <c r="F298" s="193" t="s">
        <v>304</v>
      </c>
      <c r="G298" s="194" t="s">
        <v>283</v>
      </c>
      <c r="H298" s="195">
        <v>3.4449999999999998</v>
      </c>
      <c r="I298" s="196"/>
      <c r="J298" s="197">
        <f>ROUND(I298*H298,2)</f>
        <v>0</v>
      </c>
      <c r="K298" s="193" t="s">
        <v>1</v>
      </c>
      <c r="L298" s="39"/>
      <c r="M298" s="198" t="s">
        <v>1</v>
      </c>
      <c r="N298" s="199" t="s">
        <v>42</v>
      </c>
      <c r="O298" s="71"/>
      <c r="P298" s="200">
        <f>O298*H298</f>
        <v>0</v>
      </c>
      <c r="Q298" s="200">
        <v>4.9500000000000002E-2</v>
      </c>
      <c r="R298" s="200">
        <f>Q298*H298</f>
        <v>0.1705275</v>
      </c>
      <c r="S298" s="200">
        <v>0</v>
      </c>
      <c r="T298" s="201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2" t="s">
        <v>158</v>
      </c>
      <c r="AT298" s="202" t="s">
        <v>153</v>
      </c>
      <c r="AU298" s="202" t="s">
        <v>86</v>
      </c>
      <c r="AY298" s="17" t="s">
        <v>151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17" t="s">
        <v>84</v>
      </c>
      <c r="BK298" s="203">
        <f>ROUND(I298*H298,2)</f>
        <v>0</v>
      </c>
      <c r="BL298" s="17" t="s">
        <v>158</v>
      </c>
      <c r="BM298" s="202" t="s">
        <v>305</v>
      </c>
    </row>
    <row r="299" spans="1:65" s="2" customFormat="1" ht="19.5" x14ac:dyDescent="0.2">
      <c r="A299" s="34"/>
      <c r="B299" s="35"/>
      <c r="C299" s="36"/>
      <c r="D299" s="204" t="s">
        <v>160</v>
      </c>
      <c r="E299" s="36"/>
      <c r="F299" s="205" t="s">
        <v>296</v>
      </c>
      <c r="G299" s="36"/>
      <c r="H299" s="36"/>
      <c r="I299" s="206"/>
      <c r="J299" s="36"/>
      <c r="K299" s="36"/>
      <c r="L299" s="39"/>
      <c r="M299" s="207"/>
      <c r="N299" s="208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160</v>
      </c>
      <c r="AU299" s="17" t="s">
        <v>86</v>
      </c>
    </row>
    <row r="300" spans="1:65" s="13" customFormat="1" ht="11.25" x14ac:dyDescent="0.2">
      <c r="B300" s="209"/>
      <c r="C300" s="210"/>
      <c r="D300" s="204" t="s">
        <v>162</v>
      </c>
      <c r="E300" s="211" t="s">
        <v>1</v>
      </c>
      <c r="F300" s="212" t="s">
        <v>288</v>
      </c>
      <c r="G300" s="210"/>
      <c r="H300" s="211" t="s">
        <v>1</v>
      </c>
      <c r="I300" s="213"/>
      <c r="J300" s="210"/>
      <c r="K300" s="210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162</v>
      </c>
      <c r="AU300" s="218" t="s">
        <v>86</v>
      </c>
      <c r="AV300" s="13" t="s">
        <v>84</v>
      </c>
      <c r="AW300" s="13" t="s">
        <v>32</v>
      </c>
      <c r="AX300" s="13" t="s">
        <v>77</v>
      </c>
      <c r="AY300" s="218" t="s">
        <v>151</v>
      </c>
    </row>
    <row r="301" spans="1:65" s="14" customFormat="1" ht="11.25" x14ac:dyDescent="0.2">
      <c r="B301" s="219"/>
      <c r="C301" s="220"/>
      <c r="D301" s="204" t="s">
        <v>162</v>
      </c>
      <c r="E301" s="221" t="s">
        <v>1</v>
      </c>
      <c r="F301" s="222" t="s">
        <v>306</v>
      </c>
      <c r="G301" s="220"/>
      <c r="H301" s="223">
        <v>3.4449999999999998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162</v>
      </c>
      <c r="AU301" s="229" t="s">
        <v>86</v>
      </c>
      <c r="AV301" s="14" t="s">
        <v>86</v>
      </c>
      <c r="AW301" s="14" t="s">
        <v>32</v>
      </c>
      <c r="AX301" s="14" t="s">
        <v>77</v>
      </c>
      <c r="AY301" s="229" t="s">
        <v>151</v>
      </c>
    </row>
    <row r="302" spans="1:65" s="12" customFormat="1" ht="22.9" customHeight="1" x14ac:dyDescent="0.2">
      <c r="B302" s="175"/>
      <c r="C302" s="176"/>
      <c r="D302" s="177" t="s">
        <v>76</v>
      </c>
      <c r="E302" s="189" t="s">
        <v>195</v>
      </c>
      <c r="F302" s="189" t="s">
        <v>307</v>
      </c>
      <c r="G302" s="176"/>
      <c r="H302" s="176"/>
      <c r="I302" s="179"/>
      <c r="J302" s="190">
        <f>BK302</f>
        <v>0</v>
      </c>
      <c r="K302" s="176"/>
      <c r="L302" s="181"/>
      <c r="M302" s="182"/>
      <c r="N302" s="183"/>
      <c r="O302" s="183"/>
      <c r="P302" s="184">
        <f>SUM(P303:P306)</f>
        <v>0</v>
      </c>
      <c r="Q302" s="183"/>
      <c r="R302" s="184">
        <f>SUM(R303:R306)</f>
        <v>0</v>
      </c>
      <c r="S302" s="183"/>
      <c r="T302" s="185">
        <f>SUM(T303:T306)</f>
        <v>0</v>
      </c>
      <c r="AR302" s="186" t="s">
        <v>84</v>
      </c>
      <c r="AT302" s="187" t="s">
        <v>76</v>
      </c>
      <c r="AU302" s="187" t="s">
        <v>84</v>
      </c>
      <c r="AY302" s="186" t="s">
        <v>151</v>
      </c>
      <c r="BK302" s="188">
        <f>SUM(BK303:BK306)</f>
        <v>0</v>
      </c>
    </row>
    <row r="303" spans="1:65" s="2" customFormat="1" ht="16.5" customHeight="1" x14ac:dyDescent="0.2">
      <c r="A303" s="34"/>
      <c r="B303" s="35"/>
      <c r="C303" s="191" t="s">
        <v>308</v>
      </c>
      <c r="D303" s="191" t="s">
        <v>153</v>
      </c>
      <c r="E303" s="192" t="s">
        <v>309</v>
      </c>
      <c r="F303" s="193" t="s">
        <v>310</v>
      </c>
      <c r="G303" s="194" t="s">
        <v>156</v>
      </c>
      <c r="H303" s="195">
        <v>0.57799999999999996</v>
      </c>
      <c r="I303" s="196"/>
      <c r="J303" s="197">
        <f>ROUND(I303*H303,2)</f>
        <v>0</v>
      </c>
      <c r="K303" s="193" t="s">
        <v>157</v>
      </c>
      <c r="L303" s="39"/>
      <c r="M303" s="198" t="s">
        <v>1</v>
      </c>
      <c r="N303" s="199" t="s">
        <v>42</v>
      </c>
      <c r="O303" s="71"/>
      <c r="P303" s="200">
        <f>O303*H303</f>
        <v>0</v>
      </c>
      <c r="Q303" s="200">
        <v>0</v>
      </c>
      <c r="R303" s="200">
        <f>Q303*H303</f>
        <v>0</v>
      </c>
      <c r="S303" s="200">
        <v>0</v>
      </c>
      <c r="T303" s="201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2" t="s">
        <v>158</v>
      </c>
      <c r="AT303" s="202" t="s">
        <v>153</v>
      </c>
      <c r="AU303" s="202" t="s">
        <v>86</v>
      </c>
      <c r="AY303" s="17" t="s">
        <v>151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7" t="s">
        <v>84</v>
      </c>
      <c r="BK303" s="203">
        <f>ROUND(I303*H303,2)</f>
        <v>0</v>
      </c>
      <c r="BL303" s="17" t="s">
        <v>158</v>
      </c>
      <c r="BM303" s="202" t="s">
        <v>311</v>
      </c>
    </row>
    <row r="304" spans="1:65" s="2" customFormat="1" ht="11.25" x14ac:dyDescent="0.2">
      <c r="A304" s="34"/>
      <c r="B304" s="35"/>
      <c r="C304" s="36"/>
      <c r="D304" s="204" t="s">
        <v>160</v>
      </c>
      <c r="E304" s="36"/>
      <c r="F304" s="205" t="s">
        <v>312</v>
      </c>
      <c r="G304" s="36"/>
      <c r="H304" s="36"/>
      <c r="I304" s="206"/>
      <c r="J304" s="36"/>
      <c r="K304" s="36"/>
      <c r="L304" s="39"/>
      <c r="M304" s="207"/>
      <c r="N304" s="208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160</v>
      </c>
      <c r="AU304" s="17" t="s">
        <v>86</v>
      </c>
    </row>
    <row r="305" spans="1:65" s="13" customFormat="1" ht="11.25" x14ac:dyDescent="0.2">
      <c r="B305" s="209"/>
      <c r="C305" s="210"/>
      <c r="D305" s="204" t="s">
        <v>162</v>
      </c>
      <c r="E305" s="211" t="s">
        <v>1</v>
      </c>
      <c r="F305" s="212" t="s">
        <v>163</v>
      </c>
      <c r="G305" s="210"/>
      <c r="H305" s="211" t="s">
        <v>1</v>
      </c>
      <c r="I305" s="213"/>
      <c r="J305" s="210"/>
      <c r="K305" s="210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162</v>
      </c>
      <c r="AU305" s="218" t="s">
        <v>86</v>
      </c>
      <c r="AV305" s="13" t="s">
        <v>84</v>
      </c>
      <c r="AW305" s="13" t="s">
        <v>32</v>
      </c>
      <c r="AX305" s="13" t="s">
        <v>77</v>
      </c>
      <c r="AY305" s="218" t="s">
        <v>151</v>
      </c>
    </row>
    <row r="306" spans="1:65" s="14" customFormat="1" ht="11.25" x14ac:dyDescent="0.2">
      <c r="B306" s="219"/>
      <c r="C306" s="220"/>
      <c r="D306" s="204" t="s">
        <v>162</v>
      </c>
      <c r="E306" s="221" t="s">
        <v>1</v>
      </c>
      <c r="F306" s="222" t="s">
        <v>164</v>
      </c>
      <c r="G306" s="220"/>
      <c r="H306" s="223">
        <v>0.57799999999999996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162</v>
      </c>
      <c r="AU306" s="229" t="s">
        <v>86</v>
      </c>
      <c r="AV306" s="14" t="s">
        <v>86</v>
      </c>
      <c r="AW306" s="14" t="s">
        <v>32</v>
      </c>
      <c r="AX306" s="14" t="s">
        <v>77</v>
      </c>
      <c r="AY306" s="229" t="s">
        <v>151</v>
      </c>
    </row>
    <row r="307" spans="1:65" s="12" customFormat="1" ht="22.9" customHeight="1" x14ac:dyDescent="0.2">
      <c r="B307" s="175"/>
      <c r="C307" s="176"/>
      <c r="D307" s="177" t="s">
        <v>76</v>
      </c>
      <c r="E307" s="189" t="s">
        <v>206</v>
      </c>
      <c r="F307" s="189" t="s">
        <v>313</v>
      </c>
      <c r="G307" s="176"/>
      <c r="H307" s="176"/>
      <c r="I307" s="179"/>
      <c r="J307" s="190">
        <f>BK307</f>
        <v>0</v>
      </c>
      <c r="K307" s="176"/>
      <c r="L307" s="181"/>
      <c r="M307" s="182"/>
      <c r="N307" s="183"/>
      <c r="O307" s="183"/>
      <c r="P307" s="184">
        <f>SUM(P308:P423)</f>
        <v>0</v>
      </c>
      <c r="Q307" s="183"/>
      <c r="R307" s="184">
        <f>SUM(R308:R423)</f>
        <v>8.3842192499999992</v>
      </c>
      <c r="S307" s="183"/>
      <c r="T307" s="185">
        <f>SUM(T308:T423)</f>
        <v>0</v>
      </c>
      <c r="AR307" s="186" t="s">
        <v>84</v>
      </c>
      <c r="AT307" s="187" t="s">
        <v>76</v>
      </c>
      <c r="AU307" s="187" t="s">
        <v>84</v>
      </c>
      <c r="AY307" s="186" t="s">
        <v>151</v>
      </c>
      <c r="BK307" s="188">
        <f>SUM(BK308:BK423)</f>
        <v>0</v>
      </c>
    </row>
    <row r="308" spans="1:65" s="2" customFormat="1" ht="21.75" customHeight="1" x14ac:dyDescent="0.2">
      <c r="A308" s="34"/>
      <c r="B308" s="35"/>
      <c r="C308" s="191" t="s">
        <v>7</v>
      </c>
      <c r="D308" s="191" t="s">
        <v>153</v>
      </c>
      <c r="E308" s="192" t="s">
        <v>314</v>
      </c>
      <c r="F308" s="193" t="s">
        <v>315</v>
      </c>
      <c r="G308" s="194" t="s">
        <v>156</v>
      </c>
      <c r="H308" s="195">
        <v>27.596</v>
      </c>
      <c r="I308" s="196"/>
      <c r="J308" s="197">
        <f>ROUND(I308*H308,2)</f>
        <v>0</v>
      </c>
      <c r="K308" s="193" t="s">
        <v>157</v>
      </c>
      <c r="L308" s="39"/>
      <c r="M308" s="198" t="s">
        <v>1</v>
      </c>
      <c r="N308" s="199" t="s">
        <v>42</v>
      </c>
      <c r="O308" s="71"/>
      <c r="P308" s="200">
        <f>O308*H308</f>
        <v>0</v>
      </c>
      <c r="Q308" s="200">
        <v>2.1729999999999999E-2</v>
      </c>
      <c r="R308" s="200">
        <f>Q308*H308</f>
        <v>0.59966107999999996</v>
      </c>
      <c r="S308" s="200">
        <v>0</v>
      </c>
      <c r="T308" s="20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2" t="s">
        <v>158</v>
      </c>
      <c r="AT308" s="202" t="s">
        <v>153</v>
      </c>
      <c r="AU308" s="202" t="s">
        <v>86</v>
      </c>
      <c r="AY308" s="17" t="s">
        <v>151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7" t="s">
        <v>84</v>
      </c>
      <c r="BK308" s="203">
        <f>ROUND(I308*H308,2)</f>
        <v>0</v>
      </c>
      <c r="BL308" s="17" t="s">
        <v>158</v>
      </c>
      <c r="BM308" s="202" t="s">
        <v>316</v>
      </c>
    </row>
    <row r="309" spans="1:65" s="2" customFormat="1" ht="11.25" x14ac:dyDescent="0.2">
      <c r="A309" s="34"/>
      <c r="B309" s="35"/>
      <c r="C309" s="36"/>
      <c r="D309" s="204" t="s">
        <v>160</v>
      </c>
      <c r="E309" s="36"/>
      <c r="F309" s="205" t="s">
        <v>317</v>
      </c>
      <c r="G309" s="36"/>
      <c r="H309" s="36"/>
      <c r="I309" s="206"/>
      <c r="J309" s="36"/>
      <c r="K309" s="36"/>
      <c r="L309" s="39"/>
      <c r="M309" s="207"/>
      <c r="N309" s="208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160</v>
      </c>
      <c r="AU309" s="17" t="s">
        <v>86</v>
      </c>
    </row>
    <row r="310" spans="1:65" s="13" customFormat="1" ht="11.25" x14ac:dyDescent="0.2">
      <c r="B310" s="209"/>
      <c r="C310" s="210"/>
      <c r="D310" s="204" t="s">
        <v>162</v>
      </c>
      <c r="E310" s="211" t="s">
        <v>1</v>
      </c>
      <c r="F310" s="212" t="s">
        <v>318</v>
      </c>
      <c r="G310" s="210"/>
      <c r="H310" s="211" t="s">
        <v>1</v>
      </c>
      <c r="I310" s="213"/>
      <c r="J310" s="210"/>
      <c r="K310" s="210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162</v>
      </c>
      <c r="AU310" s="218" t="s">
        <v>86</v>
      </c>
      <c r="AV310" s="13" t="s">
        <v>84</v>
      </c>
      <c r="AW310" s="13" t="s">
        <v>32</v>
      </c>
      <c r="AX310" s="13" t="s">
        <v>77</v>
      </c>
      <c r="AY310" s="218" t="s">
        <v>151</v>
      </c>
    </row>
    <row r="311" spans="1:65" s="13" customFormat="1" ht="11.25" x14ac:dyDescent="0.2">
      <c r="B311" s="209"/>
      <c r="C311" s="210"/>
      <c r="D311" s="204" t="s">
        <v>162</v>
      </c>
      <c r="E311" s="211" t="s">
        <v>1</v>
      </c>
      <c r="F311" s="212" t="s">
        <v>319</v>
      </c>
      <c r="G311" s="210"/>
      <c r="H311" s="211" t="s">
        <v>1</v>
      </c>
      <c r="I311" s="213"/>
      <c r="J311" s="210"/>
      <c r="K311" s="210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162</v>
      </c>
      <c r="AU311" s="218" t="s">
        <v>86</v>
      </c>
      <c r="AV311" s="13" t="s">
        <v>84</v>
      </c>
      <c r="AW311" s="13" t="s">
        <v>32</v>
      </c>
      <c r="AX311" s="13" t="s">
        <v>77</v>
      </c>
      <c r="AY311" s="218" t="s">
        <v>151</v>
      </c>
    </row>
    <row r="312" spans="1:65" s="14" customFormat="1" ht="11.25" x14ac:dyDescent="0.2">
      <c r="B312" s="219"/>
      <c r="C312" s="220"/>
      <c r="D312" s="204" t="s">
        <v>162</v>
      </c>
      <c r="E312" s="221" t="s">
        <v>1</v>
      </c>
      <c r="F312" s="222" t="s">
        <v>320</v>
      </c>
      <c r="G312" s="220"/>
      <c r="H312" s="223">
        <v>17.68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162</v>
      </c>
      <c r="AU312" s="229" t="s">
        <v>86</v>
      </c>
      <c r="AV312" s="14" t="s">
        <v>86</v>
      </c>
      <c r="AW312" s="14" t="s">
        <v>32</v>
      </c>
      <c r="AX312" s="14" t="s">
        <v>77</v>
      </c>
      <c r="AY312" s="229" t="s">
        <v>151</v>
      </c>
    </row>
    <row r="313" spans="1:65" s="14" customFormat="1" ht="11.25" x14ac:dyDescent="0.2">
      <c r="B313" s="219"/>
      <c r="C313" s="220"/>
      <c r="D313" s="204" t="s">
        <v>162</v>
      </c>
      <c r="E313" s="221" t="s">
        <v>1</v>
      </c>
      <c r="F313" s="222" t="s">
        <v>321</v>
      </c>
      <c r="G313" s="220"/>
      <c r="H313" s="223">
        <v>0.85399999999999998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162</v>
      </c>
      <c r="AU313" s="229" t="s">
        <v>86</v>
      </c>
      <c r="AV313" s="14" t="s">
        <v>86</v>
      </c>
      <c r="AW313" s="14" t="s">
        <v>32</v>
      </c>
      <c r="AX313" s="14" t="s">
        <v>77</v>
      </c>
      <c r="AY313" s="229" t="s">
        <v>151</v>
      </c>
    </row>
    <row r="314" spans="1:65" s="14" customFormat="1" ht="11.25" x14ac:dyDescent="0.2">
      <c r="B314" s="219"/>
      <c r="C314" s="220"/>
      <c r="D314" s="204" t="s">
        <v>162</v>
      </c>
      <c r="E314" s="221" t="s">
        <v>1</v>
      </c>
      <c r="F314" s="222" t="s">
        <v>322</v>
      </c>
      <c r="G314" s="220"/>
      <c r="H314" s="223">
        <v>9.0619999999999994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162</v>
      </c>
      <c r="AU314" s="229" t="s">
        <v>86</v>
      </c>
      <c r="AV314" s="14" t="s">
        <v>86</v>
      </c>
      <c r="AW314" s="14" t="s">
        <v>32</v>
      </c>
      <c r="AX314" s="14" t="s">
        <v>77</v>
      </c>
      <c r="AY314" s="229" t="s">
        <v>151</v>
      </c>
    </row>
    <row r="315" spans="1:65" s="2" customFormat="1" ht="16.5" customHeight="1" x14ac:dyDescent="0.2">
      <c r="A315" s="34"/>
      <c r="B315" s="35"/>
      <c r="C315" s="191" t="s">
        <v>323</v>
      </c>
      <c r="D315" s="191" t="s">
        <v>153</v>
      </c>
      <c r="E315" s="192" t="s">
        <v>324</v>
      </c>
      <c r="F315" s="193" t="s">
        <v>325</v>
      </c>
      <c r="G315" s="194" t="s">
        <v>156</v>
      </c>
      <c r="H315" s="195">
        <v>159.83099999999999</v>
      </c>
      <c r="I315" s="196"/>
      <c r="J315" s="197">
        <f>ROUND(I315*H315,2)</f>
        <v>0</v>
      </c>
      <c r="K315" s="193" t="s">
        <v>157</v>
      </c>
      <c r="L315" s="39"/>
      <c r="M315" s="198" t="s">
        <v>1</v>
      </c>
      <c r="N315" s="199" t="s">
        <v>42</v>
      </c>
      <c r="O315" s="71"/>
      <c r="P315" s="200">
        <f>O315*H315</f>
        <v>0</v>
      </c>
      <c r="Q315" s="200">
        <v>7.0400000000000003E-3</v>
      </c>
      <c r="R315" s="200">
        <f>Q315*H315</f>
        <v>1.1252102399999999</v>
      </c>
      <c r="S315" s="200">
        <v>0</v>
      </c>
      <c r="T315" s="201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2" t="s">
        <v>158</v>
      </c>
      <c r="AT315" s="202" t="s">
        <v>153</v>
      </c>
      <c r="AU315" s="202" t="s">
        <v>86</v>
      </c>
      <c r="AY315" s="17" t="s">
        <v>151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17" t="s">
        <v>84</v>
      </c>
      <c r="BK315" s="203">
        <f>ROUND(I315*H315,2)</f>
        <v>0</v>
      </c>
      <c r="BL315" s="17" t="s">
        <v>158</v>
      </c>
      <c r="BM315" s="202" t="s">
        <v>326</v>
      </c>
    </row>
    <row r="316" spans="1:65" s="2" customFormat="1" ht="11.25" x14ac:dyDescent="0.2">
      <c r="A316" s="34"/>
      <c r="B316" s="35"/>
      <c r="C316" s="36"/>
      <c r="D316" s="204" t="s">
        <v>160</v>
      </c>
      <c r="E316" s="36"/>
      <c r="F316" s="205" t="s">
        <v>327</v>
      </c>
      <c r="G316" s="36"/>
      <c r="H316" s="36"/>
      <c r="I316" s="206"/>
      <c r="J316" s="36"/>
      <c r="K316" s="36"/>
      <c r="L316" s="39"/>
      <c r="M316" s="207"/>
      <c r="N316" s="208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160</v>
      </c>
      <c r="AU316" s="17" t="s">
        <v>86</v>
      </c>
    </row>
    <row r="317" spans="1:65" s="13" customFormat="1" ht="11.25" x14ac:dyDescent="0.2">
      <c r="B317" s="209"/>
      <c r="C317" s="210"/>
      <c r="D317" s="204" t="s">
        <v>162</v>
      </c>
      <c r="E317" s="211" t="s">
        <v>1</v>
      </c>
      <c r="F317" s="212" t="s">
        <v>264</v>
      </c>
      <c r="G317" s="210"/>
      <c r="H317" s="211" t="s">
        <v>1</v>
      </c>
      <c r="I317" s="213"/>
      <c r="J317" s="210"/>
      <c r="K317" s="210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162</v>
      </c>
      <c r="AU317" s="218" t="s">
        <v>86</v>
      </c>
      <c r="AV317" s="13" t="s">
        <v>84</v>
      </c>
      <c r="AW317" s="13" t="s">
        <v>32</v>
      </c>
      <c r="AX317" s="13" t="s">
        <v>77</v>
      </c>
      <c r="AY317" s="218" t="s">
        <v>151</v>
      </c>
    </row>
    <row r="318" spans="1:65" s="14" customFormat="1" ht="11.25" x14ac:dyDescent="0.2">
      <c r="B318" s="219"/>
      <c r="C318" s="220"/>
      <c r="D318" s="204" t="s">
        <v>162</v>
      </c>
      <c r="E318" s="221" t="s">
        <v>1</v>
      </c>
      <c r="F318" s="222" t="s">
        <v>328</v>
      </c>
      <c r="G318" s="220"/>
      <c r="H318" s="223">
        <v>36.939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162</v>
      </c>
      <c r="AU318" s="229" t="s">
        <v>86</v>
      </c>
      <c r="AV318" s="14" t="s">
        <v>86</v>
      </c>
      <c r="AW318" s="14" t="s">
        <v>32</v>
      </c>
      <c r="AX318" s="14" t="s">
        <v>77</v>
      </c>
      <c r="AY318" s="229" t="s">
        <v>151</v>
      </c>
    </row>
    <row r="319" spans="1:65" s="14" customFormat="1" ht="11.25" x14ac:dyDescent="0.2">
      <c r="B319" s="219"/>
      <c r="C319" s="220"/>
      <c r="D319" s="204" t="s">
        <v>162</v>
      </c>
      <c r="E319" s="221" t="s">
        <v>1</v>
      </c>
      <c r="F319" s="222" t="s">
        <v>329</v>
      </c>
      <c r="G319" s="220"/>
      <c r="H319" s="223">
        <v>-0.626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162</v>
      </c>
      <c r="AU319" s="229" t="s">
        <v>86</v>
      </c>
      <c r="AV319" s="14" t="s">
        <v>86</v>
      </c>
      <c r="AW319" s="14" t="s">
        <v>32</v>
      </c>
      <c r="AX319" s="14" t="s">
        <v>77</v>
      </c>
      <c r="AY319" s="229" t="s">
        <v>151</v>
      </c>
    </row>
    <row r="320" spans="1:65" s="14" customFormat="1" ht="11.25" x14ac:dyDescent="0.2">
      <c r="B320" s="219"/>
      <c r="C320" s="220"/>
      <c r="D320" s="204" t="s">
        <v>162</v>
      </c>
      <c r="E320" s="221" t="s">
        <v>1</v>
      </c>
      <c r="F320" s="222" t="s">
        <v>330</v>
      </c>
      <c r="G320" s="220"/>
      <c r="H320" s="223">
        <v>42.17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162</v>
      </c>
      <c r="AU320" s="229" t="s">
        <v>86</v>
      </c>
      <c r="AV320" s="14" t="s">
        <v>86</v>
      </c>
      <c r="AW320" s="14" t="s">
        <v>32</v>
      </c>
      <c r="AX320" s="14" t="s">
        <v>77</v>
      </c>
      <c r="AY320" s="229" t="s">
        <v>151</v>
      </c>
    </row>
    <row r="321" spans="1:65" s="14" customFormat="1" ht="11.25" x14ac:dyDescent="0.2">
      <c r="B321" s="219"/>
      <c r="C321" s="220"/>
      <c r="D321" s="204" t="s">
        <v>162</v>
      </c>
      <c r="E321" s="221" t="s">
        <v>1</v>
      </c>
      <c r="F321" s="222" t="s">
        <v>331</v>
      </c>
      <c r="G321" s="220"/>
      <c r="H321" s="223">
        <v>-3.7919999999999998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162</v>
      </c>
      <c r="AU321" s="229" t="s">
        <v>86</v>
      </c>
      <c r="AV321" s="14" t="s">
        <v>86</v>
      </c>
      <c r="AW321" s="14" t="s">
        <v>32</v>
      </c>
      <c r="AX321" s="14" t="s">
        <v>77</v>
      </c>
      <c r="AY321" s="229" t="s">
        <v>151</v>
      </c>
    </row>
    <row r="322" spans="1:65" s="13" customFormat="1" ht="11.25" x14ac:dyDescent="0.2">
      <c r="B322" s="209"/>
      <c r="C322" s="210"/>
      <c r="D322" s="204" t="s">
        <v>162</v>
      </c>
      <c r="E322" s="211" t="s">
        <v>1</v>
      </c>
      <c r="F322" s="212" t="s">
        <v>297</v>
      </c>
      <c r="G322" s="210"/>
      <c r="H322" s="211" t="s">
        <v>1</v>
      </c>
      <c r="I322" s="213"/>
      <c r="J322" s="210"/>
      <c r="K322" s="210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162</v>
      </c>
      <c r="AU322" s="218" t="s">
        <v>86</v>
      </c>
      <c r="AV322" s="13" t="s">
        <v>84</v>
      </c>
      <c r="AW322" s="13" t="s">
        <v>32</v>
      </c>
      <c r="AX322" s="13" t="s">
        <v>77</v>
      </c>
      <c r="AY322" s="218" t="s">
        <v>151</v>
      </c>
    </row>
    <row r="323" spans="1:65" s="14" customFormat="1" ht="11.25" x14ac:dyDescent="0.2">
      <c r="B323" s="219"/>
      <c r="C323" s="220"/>
      <c r="D323" s="204" t="s">
        <v>162</v>
      </c>
      <c r="E323" s="221" t="s">
        <v>1</v>
      </c>
      <c r="F323" s="222" t="s">
        <v>332</v>
      </c>
      <c r="G323" s="220"/>
      <c r="H323" s="223">
        <v>8.3879999999999999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162</v>
      </c>
      <c r="AU323" s="229" t="s">
        <v>86</v>
      </c>
      <c r="AV323" s="14" t="s">
        <v>86</v>
      </c>
      <c r="AW323" s="14" t="s">
        <v>32</v>
      </c>
      <c r="AX323" s="14" t="s">
        <v>77</v>
      </c>
      <c r="AY323" s="229" t="s">
        <v>151</v>
      </c>
    </row>
    <row r="324" spans="1:65" s="14" customFormat="1" ht="11.25" x14ac:dyDescent="0.2">
      <c r="B324" s="219"/>
      <c r="C324" s="220"/>
      <c r="D324" s="204" t="s">
        <v>162</v>
      </c>
      <c r="E324" s="221" t="s">
        <v>1</v>
      </c>
      <c r="F324" s="222" t="s">
        <v>333</v>
      </c>
      <c r="G324" s="220"/>
      <c r="H324" s="223">
        <v>3.12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162</v>
      </c>
      <c r="AU324" s="229" t="s">
        <v>86</v>
      </c>
      <c r="AV324" s="14" t="s">
        <v>86</v>
      </c>
      <c r="AW324" s="14" t="s">
        <v>32</v>
      </c>
      <c r="AX324" s="14" t="s">
        <v>77</v>
      </c>
      <c r="AY324" s="229" t="s">
        <v>151</v>
      </c>
    </row>
    <row r="325" spans="1:65" s="14" customFormat="1" ht="11.25" x14ac:dyDescent="0.2">
      <c r="B325" s="219"/>
      <c r="C325" s="220"/>
      <c r="D325" s="204" t="s">
        <v>162</v>
      </c>
      <c r="E325" s="221" t="s">
        <v>1</v>
      </c>
      <c r="F325" s="222" t="s">
        <v>334</v>
      </c>
      <c r="G325" s="220"/>
      <c r="H325" s="223">
        <v>11.805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162</v>
      </c>
      <c r="AU325" s="229" t="s">
        <v>86</v>
      </c>
      <c r="AV325" s="14" t="s">
        <v>86</v>
      </c>
      <c r="AW325" s="14" t="s">
        <v>32</v>
      </c>
      <c r="AX325" s="14" t="s">
        <v>77</v>
      </c>
      <c r="AY325" s="229" t="s">
        <v>151</v>
      </c>
    </row>
    <row r="326" spans="1:65" s="13" customFormat="1" ht="11.25" x14ac:dyDescent="0.2">
      <c r="B326" s="209"/>
      <c r="C326" s="210"/>
      <c r="D326" s="204" t="s">
        <v>162</v>
      </c>
      <c r="E326" s="211" t="s">
        <v>1</v>
      </c>
      <c r="F326" s="212" t="s">
        <v>288</v>
      </c>
      <c r="G326" s="210"/>
      <c r="H326" s="211" t="s">
        <v>1</v>
      </c>
      <c r="I326" s="213"/>
      <c r="J326" s="210"/>
      <c r="K326" s="210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162</v>
      </c>
      <c r="AU326" s="218" t="s">
        <v>86</v>
      </c>
      <c r="AV326" s="13" t="s">
        <v>84</v>
      </c>
      <c r="AW326" s="13" t="s">
        <v>32</v>
      </c>
      <c r="AX326" s="13" t="s">
        <v>77</v>
      </c>
      <c r="AY326" s="218" t="s">
        <v>151</v>
      </c>
    </row>
    <row r="327" spans="1:65" s="14" customFormat="1" ht="11.25" x14ac:dyDescent="0.2">
      <c r="B327" s="219"/>
      <c r="C327" s="220"/>
      <c r="D327" s="204" t="s">
        <v>162</v>
      </c>
      <c r="E327" s="221" t="s">
        <v>1</v>
      </c>
      <c r="F327" s="222" t="s">
        <v>335</v>
      </c>
      <c r="G327" s="220"/>
      <c r="H327" s="223">
        <v>11.776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162</v>
      </c>
      <c r="AU327" s="229" t="s">
        <v>86</v>
      </c>
      <c r="AV327" s="14" t="s">
        <v>86</v>
      </c>
      <c r="AW327" s="14" t="s">
        <v>32</v>
      </c>
      <c r="AX327" s="14" t="s">
        <v>77</v>
      </c>
      <c r="AY327" s="229" t="s">
        <v>151</v>
      </c>
    </row>
    <row r="328" spans="1:65" s="14" customFormat="1" ht="11.25" x14ac:dyDescent="0.2">
      <c r="B328" s="219"/>
      <c r="C328" s="220"/>
      <c r="D328" s="204" t="s">
        <v>162</v>
      </c>
      <c r="E328" s="221" t="s">
        <v>1</v>
      </c>
      <c r="F328" s="222" t="s">
        <v>336</v>
      </c>
      <c r="G328" s="220"/>
      <c r="H328" s="223">
        <v>8.157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162</v>
      </c>
      <c r="AU328" s="229" t="s">
        <v>86</v>
      </c>
      <c r="AV328" s="14" t="s">
        <v>86</v>
      </c>
      <c r="AW328" s="14" t="s">
        <v>32</v>
      </c>
      <c r="AX328" s="14" t="s">
        <v>77</v>
      </c>
      <c r="AY328" s="229" t="s">
        <v>151</v>
      </c>
    </row>
    <row r="329" spans="1:65" s="14" customFormat="1" ht="11.25" x14ac:dyDescent="0.2">
      <c r="B329" s="219"/>
      <c r="C329" s="220"/>
      <c r="D329" s="204" t="s">
        <v>162</v>
      </c>
      <c r="E329" s="221" t="s">
        <v>1</v>
      </c>
      <c r="F329" s="222" t="s">
        <v>337</v>
      </c>
      <c r="G329" s="220"/>
      <c r="H329" s="223">
        <v>5.5359999999999996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162</v>
      </c>
      <c r="AU329" s="229" t="s">
        <v>86</v>
      </c>
      <c r="AV329" s="14" t="s">
        <v>86</v>
      </c>
      <c r="AW329" s="14" t="s">
        <v>32</v>
      </c>
      <c r="AX329" s="14" t="s">
        <v>77</v>
      </c>
      <c r="AY329" s="229" t="s">
        <v>151</v>
      </c>
    </row>
    <row r="330" spans="1:65" s="14" customFormat="1" ht="11.25" x14ac:dyDescent="0.2">
      <c r="B330" s="219"/>
      <c r="C330" s="220"/>
      <c r="D330" s="204" t="s">
        <v>162</v>
      </c>
      <c r="E330" s="221" t="s">
        <v>1</v>
      </c>
      <c r="F330" s="222" t="s">
        <v>338</v>
      </c>
      <c r="G330" s="220"/>
      <c r="H330" s="223">
        <v>5.34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162</v>
      </c>
      <c r="AU330" s="229" t="s">
        <v>86</v>
      </c>
      <c r="AV330" s="14" t="s">
        <v>86</v>
      </c>
      <c r="AW330" s="14" t="s">
        <v>32</v>
      </c>
      <c r="AX330" s="14" t="s">
        <v>77</v>
      </c>
      <c r="AY330" s="229" t="s">
        <v>151</v>
      </c>
    </row>
    <row r="331" spans="1:65" s="14" customFormat="1" ht="11.25" x14ac:dyDescent="0.2">
      <c r="B331" s="219"/>
      <c r="C331" s="220"/>
      <c r="D331" s="204" t="s">
        <v>162</v>
      </c>
      <c r="E331" s="221" t="s">
        <v>1</v>
      </c>
      <c r="F331" s="222" t="s">
        <v>339</v>
      </c>
      <c r="G331" s="220"/>
      <c r="H331" s="223">
        <v>8.0909999999999993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162</v>
      </c>
      <c r="AU331" s="229" t="s">
        <v>86</v>
      </c>
      <c r="AV331" s="14" t="s">
        <v>86</v>
      </c>
      <c r="AW331" s="14" t="s">
        <v>32</v>
      </c>
      <c r="AX331" s="14" t="s">
        <v>77</v>
      </c>
      <c r="AY331" s="229" t="s">
        <v>151</v>
      </c>
    </row>
    <row r="332" spans="1:65" s="13" customFormat="1" ht="11.25" x14ac:dyDescent="0.2">
      <c r="B332" s="209"/>
      <c r="C332" s="210"/>
      <c r="D332" s="204" t="s">
        <v>162</v>
      </c>
      <c r="E332" s="211" t="s">
        <v>1</v>
      </c>
      <c r="F332" s="212" t="s">
        <v>318</v>
      </c>
      <c r="G332" s="210"/>
      <c r="H332" s="211" t="s">
        <v>1</v>
      </c>
      <c r="I332" s="213"/>
      <c r="J332" s="210"/>
      <c r="K332" s="210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162</v>
      </c>
      <c r="AU332" s="218" t="s">
        <v>86</v>
      </c>
      <c r="AV332" s="13" t="s">
        <v>84</v>
      </c>
      <c r="AW332" s="13" t="s">
        <v>32</v>
      </c>
      <c r="AX332" s="13" t="s">
        <v>77</v>
      </c>
      <c r="AY332" s="218" t="s">
        <v>151</v>
      </c>
    </row>
    <row r="333" spans="1:65" s="14" customFormat="1" ht="11.25" x14ac:dyDescent="0.2">
      <c r="B333" s="219"/>
      <c r="C333" s="220"/>
      <c r="D333" s="204" t="s">
        <v>162</v>
      </c>
      <c r="E333" s="221" t="s">
        <v>1</v>
      </c>
      <c r="F333" s="222" t="s">
        <v>340</v>
      </c>
      <c r="G333" s="220"/>
      <c r="H333" s="223">
        <v>22.927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162</v>
      </c>
      <c r="AU333" s="229" t="s">
        <v>86</v>
      </c>
      <c r="AV333" s="14" t="s">
        <v>86</v>
      </c>
      <c r="AW333" s="14" t="s">
        <v>32</v>
      </c>
      <c r="AX333" s="14" t="s">
        <v>77</v>
      </c>
      <c r="AY333" s="229" t="s">
        <v>151</v>
      </c>
    </row>
    <row r="334" spans="1:65" s="2" customFormat="1" ht="16.5" customHeight="1" x14ac:dyDescent="0.2">
      <c r="A334" s="34"/>
      <c r="B334" s="35"/>
      <c r="C334" s="191" t="s">
        <v>341</v>
      </c>
      <c r="D334" s="191" t="s">
        <v>153</v>
      </c>
      <c r="E334" s="192" t="s">
        <v>342</v>
      </c>
      <c r="F334" s="193" t="s">
        <v>343</v>
      </c>
      <c r="G334" s="194" t="s">
        <v>156</v>
      </c>
      <c r="H334" s="195">
        <v>161.411</v>
      </c>
      <c r="I334" s="196"/>
      <c r="J334" s="197">
        <f>ROUND(I334*H334,2)</f>
        <v>0</v>
      </c>
      <c r="K334" s="193" t="s">
        <v>157</v>
      </c>
      <c r="L334" s="39"/>
      <c r="M334" s="198" t="s">
        <v>1</v>
      </c>
      <c r="N334" s="199" t="s">
        <v>42</v>
      </c>
      <c r="O334" s="71"/>
      <c r="P334" s="200">
        <f>O334*H334</f>
        <v>0</v>
      </c>
      <c r="Q334" s="200">
        <v>7.3499999999999998E-3</v>
      </c>
      <c r="R334" s="200">
        <f>Q334*H334</f>
        <v>1.1863708499999999</v>
      </c>
      <c r="S334" s="200">
        <v>0</v>
      </c>
      <c r="T334" s="201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2" t="s">
        <v>158</v>
      </c>
      <c r="AT334" s="202" t="s">
        <v>153</v>
      </c>
      <c r="AU334" s="202" t="s">
        <v>86</v>
      </c>
      <c r="AY334" s="17" t="s">
        <v>151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7" t="s">
        <v>84</v>
      </c>
      <c r="BK334" s="203">
        <f>ROUND(I334*H334,2)</f>
        <v>0</v>
      </c>
      <c r="BL334" s="17" t="s">
        <v>158</v>
      </c>
      <c r="BM334" s="202" t="s">
        <v>344</v>
      </c>
    </row>
    <row r="335" spans="1:65" s="2" customFormat="1" ht="11.25" x14ac:dyDescent="0.2">
      <c r="A335" s="34"/>
      <c r="B335" s="35"/>
      <c r="C335" s="36"/>
      <c r="D335" s="204" t="s">
        <v>160</v>
      </c>
      <c r="E335" s="36"/>
      <c r="F335" s="205" t="s">
        <v>345</v>
      </c>
      <c r="G335" s="36"/>
      <c r="H335" s="36"/>
      <c r="I335" s="206"/>
      <c r="J335" s="36"/>
      <c r="K335" s="36"/>
      <c r="L335" s="39"/>
      <c r="M335" s="207"/>
      <c r="N335" s="208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160</v>
      </c>
      <c r="AU335" s="17" t="s">
        <v>86</v>
      </c>
    </row>
    <row r="336" spans="1:65" s="13" customFormat="1" ht="11.25" x14ac:dyDescent="0.2">
      <c r="B336" s="209"/>
      <c r="C336" s="210"/>
      <c r="D336" s="204" t="s">
        <v>162</v>
      </c>
      <c r="E336" s="211" t="s">
        <v>1</v>
      </c>
      <c r="F336" s="212" t="s">
        <v>264</v>
      </c>
      <c r="G336" s="210"/>
      <c r="H336" s="211" t="s">
        <v>1</v>
      </c>
      <c r="I336" s="213"/>
      <c r="J336" s="210"/>
      <c r="K336" s="210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162</v>
      </c>
      <c r="AU336" s="218" t="s">
        <v>86</v>
      </c>
      <c r="AV336" s="13" t="s">
        <v>84</v>
      </c>
      <c r="AW336" s="13" t="s">
        <v>32</v>
      </c>
      <c r="AX336" s="13" t="s">
        <v>77</v>
      </c>
      <c r="AY336" s="218" t="s">
        <v>151</v>
      </c>
    </row>
    <row r="337" spans="2:51" s="14" customFormat="1" ht="11.25" x14ac:dyDescent="0.2">
      <c r="B337" s="219"/>
      <c r="C337" s="220"/>
      <c r="D337" s="204" t="s">
        <v>162</v>
      </c>
      <c r="E337" s="221" t="s">
        <v>1</v>
      </c>
      <c r="F337" s="222" t="s">
        <v>328</v>
      </c>
      <c r="G337" s="220"/>
      <c r="H337" s="223">
        <v>36.939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162</v>
      </c>
      <c r="AU337" s="229" t="s">
        <v>86</v>
      </c>
      <c r="AV337" s="14" t="s">
        <v>86</v>
      </c>
      <c r="AW337" s="14" t="s">
        <v>32</v>
      </c>
      <c r="AX337" s="14" t="s">
        <v>77</v>
      </c>
      <c r="AY337" s="229" t="s">
        <v>151</v>
      </c>
    </row>
    <row r="338" spans="2:51" s="14" customFormat="1" ht="11.25" x14ac:dyDescent="0.2">
      <c r="B338" s="219"/>
      <c r="C338" s="220"/>
      <c r="D338" s="204" t="s">
        <v>162</v>
      </c>
      <c r="E338" s="221" t="s">
        <v>1</v>
      </c>
      <c r="F338" s="222" t="s">
        <v>329</v>
      </c>
      <c r="G338" s="220"/>
      <c r="H338" s="223">
        <v>-0.626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162</v>
      </c>
      <c r="AU338" s="229" t="s">
        <v>86</v>
      </c>
      <c r="AV338" s="14" t="s">
        <v>86</v>
      </c>
      <c r="AW338" s="14" t="s">
        <v>32</v>
      </c>
      <c r="AX338" s="14" t="s">
        <v>77</v>
      </c>
      <c r="AY338" s="229" t="s">
        <v>151</v>
      </c>
    </row>
    <row r="339" spans="2:51" s="14" customFormat="1" ht="11.25" x14ac:dyDescent="0.2">
      <c r="B339" s="219"/>
      <c r="C339" s="220"/>
      <c r="D339" s="204" t="s">
        <v>162</v>
      </c>
      <c r="E339" s="221" t="s">
        <v>1</v>
      </c>
      <c r="F339" s="222" t="s">
        <v>330</v>
      </c>
      <c r="G339" s="220"/>
      <c r="H339" s="223">
        <v>42.17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162</v>
      </c>
      <c r="AU339" s="229" t="s">
        <v>86</v>
      </c>
      <c r="AV339" s="14" t="s">
        <v>86</v>
      </c>
      <c r="AW339" s="14" t="s">
        <v>32</v>
      </c>
      <c r="AX339" s="14" t="s">
        <v>77</v>
      </c>
      <c r="AY339" s="229" t="s">
        <v>151</v>
      </c>
    </row>
    <row r="340" spans="2:51" s="14" customFormat="1" ht="11.25" x14ac:dyDescent="0.2">
      <c r="B340" s="219"/>
      <c r="C340" s="220"/>
      <c r="D340" s="204" t="s">
        <v>162</v>
      </c>
      <c r="E340" s="221" t="s">
        <v>1</v>
      </c>
      <c r="F340" s="222" t="s">
        <v>331</v>
      </c>
      <c r="G340" s="220"/>
      <c r="H340" s="223">
        <v>-3.7919999999999998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162</v>
      </c>
      <c r="AU340" s="229" t="s">
        <v>86</v>
      </c>
      <c r="AV340" s="14" t="s">
        <v>86</v>
      </c>
      <c r="AW340" s="14" t="s">
        <v>32</v>
      </c>
      <c r="AX340" s="14" t="s">
        <v>77</v>
      </c>
      <c r="AY340" s="229" t="s">
        <v>151</v>
      </c>
    </row>
    <row r="341" spans="2:51" s="14" customFormat="1" ht="11.25" x14ac:dyDescent="0.2">
      <c r="B341" s="219"/>
      <c r="C341" s="220"/>
      <c r="D341" s="204" t="s">
        <v>162</v>
      </c>
      <c r="E341" s="221" t="s">
        <v>1</v>
      </c>
      <c r="F341" s="222" t="s">
        <v>346</v>
      </c>
      <c r="G341" s="220"/>
      <c r="H341" s="223">
        <v>1.58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162</v>
      </c>
      <c r="AU341" s="229" t="s">
        <v>86</v>
      </c>
      <c r="AV341" s="14" t="s">
        <v>86</v>
      </c>
      <c r="AW341" s="14" t="s">
        <v>32</v>
      </c>
      <c r="AX341" s="14" t="s">
        <v>77</v>
      </c>
      <c r="AY341" s="229" t="s">
        <v>151</v>
      </c>
    </row>
    <row r="342" spans="2:51" s="13" customFormat="1" ht="11.25" x14ac:dyDescent="0.2">
      <c r="B342" s="209"/>
      <c r="C342" s="210"/>
      <c r="D342" s="204" t="s">
        <v>162</v>
      </c>
      <c r="E342" s="211" t="s">
        <v>1</v>
      </c>
      <c r="F342" s="212" t="s">
        <v>297</v>
      </c>
      <c r="G342" s="210"/>
      <c r="H342" s="211" t="s">
        <v>1</v>
      </c>
      <c r="I342" s="213"/>
      <c r="J342" s="210"/>
      <c r="K342" s="210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162</v>
      </c>
      <c r="AU342" s="218" t="s">
        <v>86</v>
      </c>
      <c r="AV342" s="13" t="s">
        <v>84</v>
      </c>
      <c r="AW342" s="13" t="s">
        <v>32</v>
      </c>
      <c r="AX342" s="13" t="s">
        <v>77</v>
      </c>
      <c r="AY342" s="218" t="s">
        <v>151</v>
      </c>
    </row>
    <row r="343" spans="2:51" s="14" customFormat="1" ht="11.25" x14ac:dyDescent="0.2">
      <c r="B343" s="219"/>
      <c r="C343" s="220"/>
      <c r="D343" s="204" t="s">
        <v>162</v>
      </c>
      <c r="E343" s="221" t="s">
        <v>1</v>
      </c>
      <c r="F343" s="222" t="s">
        <v>332</v>
      </c>
      <c r="G343" s="220"/>
      <c r="H343" s="223">
        <v>8.3879999999999999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162</v>
      </c>
      <c r="AU343" s="229" t="s">
        <v>86</v>
      </c>
      <c r="AV343" s="14" t="s">
        <v>86</v>
      </c>
      <c r="AW343" s="14" t="s">
        <v>32</v>
      </c>
      <c r="AX343" s="14" t="s">
        <v>77</v>
      </c>
      <c r="AY343" s="229" t="s">
        <v>151</v>
      </c>
    </row>
    <row r="344" spans="2:51" s="14" customFormat="1" ht="11.25" x14ac:dyDescent="0.2">
      <c r="B344" s="219"/>
      <c r="C344" s="220"/>
      <c r="D344" s="204" t="s">
        <v>162</v>
      </c>
      <c r="E344" s="221" t="s">
        <v>1</v>
      </c>
      <c r="F344" s="222" t="s">
        <v>333</v>
      </c>
      <c r="G344" s="220"/>
      <c r="H344" s="223">
        <v>3.12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162</v>
      </c>
      <c r="AU344" s="229" t="s">
        <v>86</v>
      </c>
      <c r="AV344" s="14" t="s">
        <v>86</v>
      </c>
      <c r="AW344" s="14" t="s">
        <v>32</v>
      </c>
      <c r="AX344" s="14" t="s">
        <v>77</v>
      </c>
      <c r="AY344" s="229" t="s">
        <v>151</v>
      </c>
    </row>
    <row r="345" spans="2:51" s="14" customFormat="1" ht="11.25" x14ac:dyDescent="0.2">
      <c r="B345" s="219"/>
      <c r="C345" s="220"/>
      <c r="D345" s="204" t="s">
        <v>162</v>
      </c>
      <c r="E345" s="221" t="s">
        <v>1</v>
      </c>
      <c r="F345" s="222" t="s">
        <v>334</v>
      </c>
      <c r="G345" s="220"/>
      <c r="H345" s="223">
        <v>11.805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162</v>
      </c>
      <c r="AU345" s="229" t="s">
        <v>86</v>
      </c>
      <c r="AV345" s="14" t="s">
        <v>86</v>
      </c>
      <c r="AW345" s="14" t="s">
        <v>32</v>
      </c>
      <c r="AX345" s="14" t="s">
        <v>77</v>
      </c>
      <c r="AY345" s="229" t="s">
        <v>151</v>
      </c>
    </row>
    <row r="346" spans="2:51" s="13" customFormat="1" ht="11.25" x14ac:dyDescent="0.2">
      <c r="B346" s="209"/>
      <c r="C346" s="210"/>
      <c r="D346" s="204" t="s">
        <v>162</v>
      </c>
      <c r="E346" s="211" t="s">
        <v>1</v>
      </c>
      <c r="F346" s="212" t="s">
        <v>288</v>
      </c>
      <c r="G346" s="210"/>
      <c r="H346" s="211" t="s">
        <v>1</v>
      </c>
      <c r="I346" s="213"/>
      <c r="J346" s="210"/>
      <c r="K346" s="210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162</v>
      </c>
      <c r="AU346" s="218" t="s">
        <v>86</v>
      </c>
      <c r="AV346" s="13" t="s">
        <v>84</v>
      </c>
      <c r="AW346" s="13" t="s">
        <v>32</v>
      </c>
      <c r="AX346" s="13" t="s">
        <v>77</v>
      </c>
      <c r="AY346" s="218" t="s">
        <v>151</v>
      </c>
    </row>
    <row r="347" spans="2:51" s="14" customFormat="1" ht="11.25" x14ac:dyDescent="0.2">
      <c r="B347" s="219"/>
      <c r="C347" s="220"/>
      <c r="D347" s="204" t="s">
        <v>162</v>
      </c>
      <c r="E347" s="221" t="s">
        <v>1</v>
      </c>
      <c r="F347" s="222" t="s">
        <v>335</v>
      </c>
      <c r="G347" s="220"/>
      <c r="H347" s="223">
        <v>11.776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162</v>
      </c>
      <c r="AU347" s="229" t="s">
        <v>86</v>
      </c>
      <c r="AV347" s="14" t="s">
        <v>86</v>
      </c>
      <c r="AW347" s="14" t="s">
        <v>32</v>
      </c>
      <c r="AX347" s="14" t="s">
        <v>77</v>
      </c>
      <c r="AY347" s="229" t="s">
        <v>151</v>
      </c>
    </row>
    <row r="348" spans="2:51" s="14" customFormat="1" ht="11.25" x14ac:dyDescent="0.2">
      <c r="B348" s="219"/>
      <c r="C348" s="220"/>
      <c r="D348" s="204" t="s">
        <v>162</v>
      </c>
      <c r="E348" s="221" t="s">
        <v>1</v>
      </c>
      <c r="F348" s="222" t="s">
        <v>336</v>
      </c>
      <c r="G348" s="220"/>
      <c r="H348" s="223">
        <v>8.157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162</v>
      </c>
      <c r="AU348" s="229" t="s">
        <v>86</v>
      </c>
      <c r="AV348" s="14" t="s">
        <v>86</v>
      </c>
      <c r="AW348" s="14" t="s">
        <v>32</v>
      </c>
      <c r="AX348" s="14" t="s">
        <v>77</v>
      </c>
      <c r="AY348" s="229" t="s">
        <v>151</v>
      </c>
    </row>
    <row r="349" spans="2:51" s="14" customFormat="1" ht="11.25" x14ac:dyDescent="0.2">
      <c r="B349" s="219"/>
      <c r="C349" s="220"/>
      <c r="D349" s="204" t="s">
        <v>162</v>
      </c>
      <c r="E349" s="221" t="s">
        <v>1</v>
      </c>
      <c r="F349" s="222" t="s">
        <v>337</v>
      </c>
      <c r="G349" s="220"/>
      <c r="H349" s="223">
        <v>5.5359999999999996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162</v>
      </c>
      <c r="AU349" s="229" t="s">
        <v>86</v>
      </c>
      <c r="AV349" s="14" t="s">
        <v>86</v>
      </c>
      <c r="AW349" s="14" t="s">
        <v>32</v>
      </c>
      <c r="AX349" s="14" t="s">
        <v>77</v>
      </c>
      <c r="AY349" s="229" t="s">
        <v>151</v>
      </c>
    </row>
    <row r="350" spans="2:51" s="14" customFormat="1" ht="11.25" x14ac:dyDescent="0.2">
      <c r="B350" s="219"/>
      <c r="C350" s="220"/>
      <c r="D350" s="204" t="s">
        <v>162</v>
      </c>
      <c r="E350" s="221" t="s">
        <v>1</v>
      </c>
      <c r="F350" s="222" t="s">
        <v>338</v>
      </c>
      <c r="G350" s="220"/>
      <c r="H350" s="223">
        <v>5.34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162</v>
      </c>
      <c r="AU350" s="229" t="s">
        <v>86</v>
      </c>
      <c r="AV350" s="14" t="s">
        <v>86</v>
      </c>
      <c r="AW350" s="14" t="s">
        <v>32</v>
      </c>
      <c r="AX350" s="14" t="s">
        <v>77</v>
      </c>
      <c r="AY350" s="229" t="s">
        <v>151</v>
      </c>
    </row>
    <row r="351" spans="2:51" s="14" customFormat="1" ht="11.25" x14ac:dyDescent="0.2">
      <c r="B351" s="219"/>
      <c r="C351" s="220"/>
      <c r="D351" s="204" t="s">
        <v>162</v>
      </c>
      <c r="E351" s="221" t="s">
        <v>1</v>
      </c>
      <c r="F351" s="222" t="s">
        <v>339</v>
      </c>
      <c r="G351" s="220"/>
      <c r="H351" s="223">
        <v>8.0909999999999993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162</v>
      </c>
      <c r="AU351" s="229" t="s">
        <v>86</v>
      </c>
      <c r="AV351" s="14" t="s">
        <v>86</v>
      </c>
      <c r="AW351" s="14" t="s">
        <v>32</v>
      </c>
      <c r="AX351" s="14" t="s">
        <v>77</v>
      </c>
      <c r="AY351" s="229" t="s">
        <v>151</v>
      </c>
    </row>
    <row r="352" spans="2:51" s="13" customFormat="1" ht="11.25" x14ac:dyDescent="0.2">
      <c r="B352" s="209"/>
      <c r="C352" s="210"/>
      <c r="D352" s="204" t="s">
        <v>162</v>
      </c>
      <c r="E352" s="211" t="s">
        <v>1</v>
      </c>
      <c r="F352" s="212" t="s">
        <v>318</v>
      </c>
      <c r="G352" s="210"/>
      <c r="H352" s="211" t="s">
        <v>1</v>
      </c>
      <c r="I352" s="213"/>
      <c r="J352" s="210"/>
      <c r="K352" s="210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162</v>
      </c>
      <c r="AU352" s="218" t="s">
        <v>86</v>
      </c>
      <c r="AV352" s="13" t="s">
        <v>84</v>
      </c>
      <c r="AW352" s="13" t="s">
        <v>32</v>
      </c>
      <c r="AX352" s="13" t="s">
        <v>77</v>
      </c>
      <c r="AY352" s="218" t="s">
        <v>151</v>
      </c>
    </row>
    <row r="353" spans="1:65" s="14" customFormat="1" ht="11.25" x14ac:dyDescent="0.2">
      <c r="B353" s="219"/>
      <c r="C353" s="220"/>
      <c r="D353" s="204" t="s">
        <v>162</v>
      </c>
      <c r="E353" s="221" t="s">
        <v>1</v>
      </c>
      <c r="F353" s="222" t="s">
        <v>340</v>
      </c>
      <c r="G353" s="220"/>
      <c r="H353" s="223">
        <v>22.927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162</v>
      </c>
      <c r="AU353" s="229" t="s">
        <v>86</v>
      </c>
      <c r="AV353" s="14" t="s">
        <v>86</v>
      </c>
      <c r="AW353" s="14" t="s">
        <v>32</v>
      </c>
      <c r="AX353" s="14" t="s">
        <v>77</v>
      </c>
      <c r="AY353" s="229" t="s">
        <v>151</v>
      </c>
    </row>
    <row r="354" spans="1:65" s="2" customFormat="1" ht="16.5" customHeight="1" x14ac:dyDescent="0.2">
      <c r="A354" s="34"/>
      <c r="B354" s="35"/>
      <c r="C354" s="191" t="s">
        <v>347</v>
      </c>
      <c r="D354" s="191" t="s">
        <v>153</v>
      </c>
      <c r="E354" s="192" t="s">
        <v>348</v>
      </c>
      <c r="F354" s="193" t="s">
        <v>349</v>
      </c>
      <c r="G354" s="194" t="s">
        <v>156</v>
      </c>
      <c r="H354" s="195">
        <v>1</v>
      </c>
      <c r="I354" s="196"/>
      <c r="J354" s="197">
        <f>ROUND(I354*H354,2)</f>
        <v>0</v>
      </c>
      <c r="K354" s="193" t="s">
        <v>157</v>
      </c>
      <c r="L354" s="39"/>
      <c r="M354" s="198" t="s">
        <v>1</v>
      </c>
      <c r="N354" s="199" t="s">
        <v>42</v>
      </c>
      <c r="O354" s="71"/>
      <c r="P354" s="200">
        <f>O354*H354</f>
        <v>0</v>
      </c>
      <c r="Q354" s="200">
        <v>4.3800000000000002E-3</v>
      </c>
      <c r="R354" s="200">
        <f>Q354*H354</f>
        <v>4.3800000000000002E-3</v>
      </c>
      <c r="S354" s="200">
        <v>0</v>
      </c>
      <c r="T354" s="20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2" t="s">
        <v>158</v>
      </c>
      <c r="AT354" s="202" t="s">
        <v>153</v>
      </c>
      <c r="AU354" s="202" t="s">
        <v>86</v>
      </c>
      <c r="AY354" s="17" t="s">
        <v>151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7" t="s">
        <v>84</v>
      </c>
      <c r="BK354" s="203">
        <f>ROUND(I354*H354,2)</f>
        <v>0</v>
      </c>
      <c r="BL354" s="17" t="s">
        <v>158</v>
      </c>
      <c r="BM354" s="202" t="s">
        <v>350</v>
      </c>
    </row>
    <row r="355" spans="1:65" s="2" customFormat="1" ht="11.25" x14ac:dyDescent="0.2">
      <c r="A355" s="34"/>
      <c r="B355" s="35"/>
      <c r="C355" s="36"/>
      <c r="D355" s="204" t="s">
        <v>160</v>
      </c>
      <c r="E355" s="36"/>
      <c r="F355" s="205" t="s">
        <v>351</v>
      </c>
      <c r="G355" s="36"/>
      <c r="H355" s="36"/>
      <c r="I355" s="206"/>
      <c r="J355" s="36"/>
      <c r="K355" s="36"/>
      <c r="L355" s="39"/>
      <c r="M355" s="207"/>
      <c r="N355" s="208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160</v>
      </c>
      <c r="AU355" s="17" t="s">
        <v>86</v>
      </c>
    </row>
    <row r="356" spans="1:65" s="13" customFormat="1" ht="11.25" x14ac:dyDescent="0.2">
      <c r="B356" s="209"/>
      <c r="C356" s="210"/>
      <c r="D356" s="204" t="s">
        <v>162</v>
      </c>
      <c r="E356" s="211" t="s">
        <v>1</v>
      </c>
      <c r="F356" s="212" t="s">
        <v>352</v>
      </c>
      <c r="G356" s="210"/>
      <c r="H356" s="211" t="s">
        <v>1</v>
      </c>
      <c r="I356" s="213"/>
      <c r="J356" s="210"/>
      <c r="K356" s="210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162</v>
      </c>
      <c r="AU356" s="218" t="s">
        <v>86</v>
      </c>
      <c r="AV356" s="13" t="s">
        <v>84</v>
      </c>
      <c r="AW356" s="13" t="s">
        <v>32</v>
      </c>
      <c r="AX356" s="13" t="s">
        <v>77</v>
      </c>
      <c r="AY356" s="218" t="s">
        <v>151</v>
      </c>
    </row>
    <row r="357" spans="1:65" s="13" customFormat="1" ht="11.25" x14ac:dyDescent="0.2">
      <c r="B357" s="209"/>
      <c r="C357" s="210"/>
      <c r="D357" s="204" t="s">
        <v>162</v>
      </c>
      <c r="E357" s="211" t="s">
        <v>1</v>
      </c>
      <c r="F357" s="212" t="s">
        <v>353</v>
      </c>
      <c r="G357" s="210"/>
      <c r="H357" s="211" t="s">
        <v>1</v>
      </c>
      <c r="I357" s="213"/>
      <c r="J357" s="210"/>
      <c r="K357" s="210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162</v>
      </c>
      <c r="AU357" s="218" t="s">
        <v>86</v>
      </c>
      <c r="AV357" s="13" t="s">
        <v>84</v>
      </c>
      <c r="AW357" s="13" t="s">
        <v>32</v>
      </c>
      <c r="AX357" s="13" t="s">
        <v>77</v>
      </c>
      <c r="AY357" s="218" t="s">
        <v>151</v>
      </c>
    </row>
    <row r="358" spans="1:65" s="14" customFormat="1" ht="11.25" x14ac:dyDescent="0.2">
      <c r="B358" s="219"/>
      <c r="C358" s="220"/>
      <c r="D358" s="204" t="s">
        <v>162</v>
      </c>
      <c r="E358" s="221" t="s">
        <v>1</v>
      </c>
      <c r="F358" s="222" t="s">
        <v>84</v>
      </c>
      <c r="G358" s="220"/>
      <c r="H358" s="223">
        <v>1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162</v>
      </c>
      <c r="AU358" s="229" t="s">
        <v>86</v>
      </c>
      <c r="AV358" s="14" t="s">
        <v>86</v>
      </c>
      <c r="AW358" s="14" t="s">
        <v>32</v>
      </c>
      <c r="AX358" s="14" t="s">
        <v>77</v>
      </c>
      <c r="AY358" s="229" t="s">
        <v>151</v>
      </c>
    </row>
    <row r="359" spans="1:65" s="2" customFormat="1" ht="24.2" customHeight="1" x14ac:dyDescent="0.2">
      <c r="A359" s="34"/>
      <c r="B359" s="35"/>
      <c r="C359" s="191" t="s">
        <v>354</v>
      </c>
      <c r="D359" s="191" t="s">
        <v>153</v>
      </c>
      <c r="E359" s="192" t="s">
        <v>355</v>
      </c>
      <c r="F359" s="193" t="s">
        <v>356</v>
      </c>
      <c r="G359" s="194" t="s">
        <v>156</v>
      </c>
      <c r="H359" s="195">
        <v>1</v>
      </c>
      <c r="I359" s="196"/>
      <c r="J359" s="197">
        <f>ROUND(I359*H359,2)</f>
        <v>0</v>
      </c>
      <c r="K359" s="193" t="s">
        <v>157</v>
      </c>
      <c r="L359" s="39"/>
      <c r="M359" s="198" t="s">
        <v>1</v>
      </c>
      <c r="N359" s="199" t="s">
        <v>42</v>
      </c>
      <c r="O359" s="71"/>
      <c r="P359" s="200">
        <f>O359*H359</f>
        <v>0</v>
      </c>
      <c r="Q359" s="200">
        <v>8.5199999999999998E-3</v>
      </c>
      <c r="R359" s="200">
        <f>Q359*H359</f>
        <v>8.5199999999999998E-3</v>
      </c>
      <c r="S359" s="200">
        <v>0</v>
      </c>
      <c r="T359" s="201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2" t="s">
        <v>158</v>
      </c>
      <c r="AT359" s="202" t="s">
        <v>153</v>
      </c>
      <c r="AU359" s="202" t="s">
        <v>86</v>
      </c>
      <c r="AY359" s="17" t="s">
        <v>151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17" t="s">
        <v>84</v>
      </c>
      <c r="BK359" s="203">
        <f>ROUND(I359*H359,2)</f>
        <v>0</v>
      </c>
      <c r="BL359" s="17" t="s">
        <v>158</v>
      </c>
      <c r="BM359" s="202" t="s">
        <v>357</v>
      </c>
    </row>
    <row r="360" spans="1:65" s="2" customFormat="1" ht="19.5" x14ac:dyDescent="0.2">
      <c r="A360" s="34"/>
      <c r="B360" s="35"/>
      <c r="C360" s="36"/>
      <c r="D360" s="204" t="s">
        <v>160</v>
      </c>
      <c r="E360" s="36"/>
      <c r="F360" s="205" t="s">
        <v>358</v>
      </c>
      <c r="G360" s="36"/>
      <c r="H360" s="36"/>
      <c r="I360" s="206"/>
      <c r="J360" s="36"/>
      <c r="K360" s="36"/>
      <c r="L360" s="39"/>
      <c r="M360" s="207"/>
      <c r="N360" s="208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160</v>
      </c>
      <c r="AU360" s="17" t="s">
        <v>86</v>
      </c>
    </row>
    <row r="361" spans="1:65" s="13" customFormat="1" ht="11.25" x14ac:dyDescent="0.2">
      <c r="B361" s="209"/>
      <c r="C361" s="210"/>
      <c r="D361" s="204" t="s">
        <v>162</v>
      </c>
      <c r="E361" s="211" t="s">
        <v>1</v>
      </c>
      <c r="F361" s="212" t="s">
        <v>352</v>
      </c>
      <c r="G361" s="210"/>
      <c r="H361" s="211" t="s">
        <v>1</v>
      </c>
      <c r="I361" s="213"/>
      <c r="J361" s="210"/>
      <c r="K361" s="210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162</v>
      </c>
      <c r="AU361" s="218" t="s">
        <v>86</v>
      </c>
      <c r="AV361" s="13" t="s">
        <v>84</v>
      </c>
      <c r="AW361" s="13" t="s">
        <v>32</v>
      </c>
      <c r="AX361" s="13" t="s">
        <v>77</v>
      </c>
      <c r="AY361" s="218" t="s">
        <v>151</v>
      </c>
    </row>
    <row r="362" spans="1:65" s="13" customFormat="1" ht="11.25" x14ac:dyDescent="0.2">
      <c r="B362" s="209"/>
      <c r="C362" s="210"/>
      <c r="D362" s="204" t="s">
        <v>162</v>
      </c>
      <c r="E362" s="211" t="s">
        <v>1</v>
      </c>
      <c r="F362" s="212" t="s">
        <v>353</v>
      </c>
      <c r="G362" s="210"/>
      <c r="H362" s="211" t="s">
        <v>1</v>
      </c>
      <c r="I362" s="213"/>
      <c r="J362" s="210"/>
      <c r="K362" s="210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162</v>
      </c>
      <c r="AU362" s="218" t="s">
        <v>86</v>
      </c>
      <c r="AV362" s="13" t="s">
        <v>84</v>
      </c>
      <c r="AW362" s="13" t="s">
        <v>32</v>
      </c>
      <c r="AX362" s="13" t="s">
        <v>77</v>
      </c>
      <c r="AY362" s="218" t="s">
        <v>151</v>
      </c>
    </row>
    <row r="363" spans="1:65" s="14" customFormat="1" ht="11.25" x14ac:dyDescent="0.2">
      <c r="B363" s="219"/>
      <c r="C363" s="220"/>
      <c r="D363" s="204" t="s">
        <v>162</v>
      </c>
      <c r="E363" s="221" t="s">
        <v>1</v>
      </c>
      <c r="F363" s="222" t="s">
        <v>84</v>
      </c>
      <c r="G363" s="220"/>
      <c r="H363" s="223">
        <v>1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162</v>
      </c>
      <c r="AU363" s="229" t="s">
        <v>86</v>
      </c>
      <c r="AV363" s="14" t="s">
        <v>86</v>
      </c>
      <c r="AW363" s="14" t="s">
        <v>32</v>
      </c>
      <c r="AX363" s="14" t="s">
        <v>77</v>
      </c>
      <c r="AY363" s="229" t="s">
        <v>151</v>
      </c>
    </row>
    <row r="364" spans="1:65" s="2" customFormat="1" ht="16.5" customHeight="1" x14ac:dyDescent="0.2">
      <c r="A364" s="34"/>
      <c r="B364" s="35"/>
      <c r="C364" s="231" t="s">
        <v>359</v>
      </c>
      <c r="D364" s="231" t="s">
        <v>266</v>
      </c>
      <c r="E364" s="232" t="s">
        <v>360</v>
      </c>
      <c r="F364" s="233" t="s">
        <v>361</v>
      </c>
      <c r="G364" s="234" t="s">
        <v>156</v>
      </c>
      <c r="H364" s="235">
        <v>1.05</v>
      </c>
      <c r="I364" s="236"/>
      <c r="J364" s="237">
        <f>ROUND(I364*H364,2)</f>
        <v>0</v>
      </c>
      <c r="K364" s="233" t="s">
        <v>157</v>
      </c>
      <c r="L364" s="238"/>
      <c r="M364" s="239" t="s">
        <v>1</v>
      </c>
      <c r="N364" s="240" t="s">
        <v>42</v>
      </c>
      <c r="O364" s="71"/>
      <c r="P364" s="200">
        <f>O364*H364</f>
        <v>0</v>
      </c>
      <c r="Q364" s="200">
        <v>1.6999999999999999E-3</v>
      </c>
      <c r="R364" s="200">
        <f>Q364*H364</f>
        <v>1.7849999999999999E-3</v>
      </c>
      <c r="S364" s="200">
        <v>0</v>
      </c>
      <c r="T364" s="201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2" t="s">
        <v>221</v>
      </c>
      <c r="AT364" s="202" t="s">
        <v>266</v>
      </c>
      <c r="AU364" s="202" t="s">
        <v>86</v>
      </c>
      <c r="AY364" s="17" t="s">
        <v>151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7" t="s">
        <v>84</v>
      </c>
      <c r="BK364" s="203">
        <f>ROUND(I364*H364,2)</f>
        <v>0</v>
      </c>
      <c r="BL364" s="17" t="s">
        <v>158</v>
      </c>
      <c r="BM364" s="202" t="s">
        <v>362</v>
      </c>
    </row>
    <row r="365" spans="1:65" s="2" customFormat="1" ht="11.25" x14ac:dyDescent="0.2">
      <c r="A365" s="34"/>
      <c r="B365" s="35"/>
      <c r="C365" s="36"/>
      <c r="D365" s="204" t="s">
        <v>160</v>
      </c>
      <c r="E365" s="36"/>
      <c r="F365" s="205" t="s">
        <v>361</v>
      </c>
      <c r="G365" s="36"/>
      <c r="H365" s="36"/>
      <c r="I365" s="206"/>
      <c r="J365" s="36"/>
      <c r="K365" s="36"/>
      <c r="L365" s="39"/>
      <c r="M365" s="207"/>
      <c r="N365" s="208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160</v>
      </c>
      <c r="AU365" s="17" t="s">
        <v>86</v>
      </c>
    </row>
    <row r="366" spans="1:65" s="14" customFormat="1" ht="11.25" x14ac:dyDescent="0.2">
      <c r="B366" s="219"/>
      <c r="C366" s="220"/>
      <c r="D366" s="204" t="s">
        <v>162</v>
      </c>
      <c r="E366" s="220"/>
      <c r="F366" s="222" t="s">
        <v>363</v>
      </c>
      <c r="G366" s="220"/>
      <c r="H366" s="223">
        <v>1.05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162</v>
      </c>
      <c r="AU366" s="229" t="s">
        <v>86</v>
      </c>
      <c r="AV366" s="14" t="s">
        <v>86</v>
      </c>
      <c r="AW366" s="14" t="s">
        <v>4</v>
      </c>
      <c r="AX366" s="14" t="s">
        <v>84</v>
      </c>
      <c r="AY366" s="229" t="s">
        <v>151</v>
      </c>
    </row>
    <row r="367" spans="1:65" s="2" customFormat="1" ht="16.5" customHeight="1" x14ac:dyDescent="0.2">
      <c r="A367" s="34"/>
      <c r="B367" s="35"/>
      <c r="C367" s="191" t="s">
        <v>364</v>
      </c>
      <c r="D367" s="191" t="s">
        <v>153</v>
      </c>
      <c r="E367" s="192" t="s">
        <v>365</v>
      </c>
      <c r="F367" s="193" t="s">
        <v>366</v>
      </c>
      <c r="G367" s="194" t="s">
        <v>156</v>
      </c>
      <c r="H367" s="195">
        <v>161.411</v>
      </c>
      <c r="I367" s="196"/>
      <c r="J367" s="197">
        <f>ROUND(I367*H367,2)</f>
        <v>0</v>
      </c>
      <c r="K367" s="193" t="s">
        <v>157</v>
      </c>
      <c r="L367" s="39"/>
      <c r="M367" s="198" t="s">
        <v>1</v>
      </c>
      <c r="N367" s="199" t="s">
        <v>42</v>
      </c>
      <c r="O367" s="71"/>
      <c r="P367" s="200">
        <f>O367*H367</f>
        <v>0</v>
      </c>
      <c r="Q367" s="200">
        <v>2.6360000000000001E-2</v>
      </c>
      <c r="R367" s="200">
        <f>Q367*H367</f>
        <v>4.2547939600000007</v>
      </c>
      <c r="S367" s="200">
        <v>0</v>
      </c>
      <c r="T367" s="201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2" t="s">
        <v>158</v>
      </c>
      <c r="AT367" s="202" t="s">
        <v>153</v>
      </c>
      <c r="AU367" s="202" t="s">
        <v>86</v>
      </c>
      <c r="AY367" s="17" t="s">
        <v>151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7" t="s">
        <v>84</v>
      </c>
      <c r="BK367" s="203">
        <f>ROUND(I367*H367,2)</f>
        <v>0</v>
      </c>
      <c r="BL367" s="17" t="s">
        <v>158</v>
      </c>
      <c r="BM367" s="202" t="s">
        <v>367</v>
      </c>
    </row>
    <row r="368" spans="1:65" s="2" customFormat="1" ht="19.5" x14ac:dyDescent="0.2">
      <c r="A368" s="34"/>
      <c r="B368" s="35"/>
      <c r="C368" s="36"/>
      <c r="D368" s="204" t="s">
        <v>160</v>
      </c>
      <c r="E368" s="36"/>
      <c r="F368" s="205" t="s">
        <v>368</v>
      </c>
      <c r="G368" s="36"/>
      <c r="H368" s="36"/>
      <c r="I368" s="206"/>
      <c r="J368" s="36"/>
      <c r="K368" s="36"/>
      <c r="L368" s="39"/>
      <c r="M368" s="207"/>
      <c r="N368" s="208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160</v>
      </c>
      <c r="AU368" s="17" t="s">
        <v>86</v>
      </c>
    </row>
    <row r="369" spans="2:51" s="13" customFormat="1" ht="11.25" x14ac:dyDescent="0.2">
      <c r="B369" s="209"/>
      <c r="C369" s="210"/>
      <c r="D369" s="204" t="s">
        <v>162</v>
      </c>
      <c r="E369" s="211" t="s">
        <v>1</v>
      </c>
      <c r="F369" s="212" t="s">
        <v>264</v>
      </c>
      <c r="G369" s="210"/>
      <c r="H369" s="211" t="s">
        <v>1</v>
      </c>
      <c r="I369" s="213"/>
      <c r="J369" s="210"/>
      <c r="K369" s="210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162</v>
      </c>
      <c r="AU369" s="218" t="s">
        <v>86</v>
      </c>
      <c r="AV369" s="13" t="s">
        <v>84</v>
      </c>
      <c r="AW369" s="13" t="s">
        <v>32</v>
      </c>
      <c r="AX369" s="13" t="s">
        <v>77</v>
      </c>
      <c r="AY369" s="218" t="s">
        <v>151</v>
      </c>
    </row>
    <row r="370" spans="2:51" s="14" customFormat="1" ht="11.25" x14ac:dyDescent="0.2">
      <c r="B370" s="219"/>
      <c r="C370" s="220"/>
      <c r="D370" s="204" t="s">
        <v>162</v>
      </c>
      <c r="E370" s="221" t="s">
        <v>1</v>
      </c>
      <c r="F370" s="222" t="s">
        <v>328</v>
      </c>
      <c r="G370" s="220"/>
      <c r="H370" s="223">
        <v>36.939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162</v>
      </c>
      <c r="AU370" s="229" t="s">
        <v>86</v>
      </c>
      <c r="AV370" s="14" t="s">
        <v>86</v>
      </c>
      <c r="AW370" s="14" t="s">
        <v>32</v>
      </c>
      <c r="AX370" s="14" t="s">
        <v>77</v>
      </c>
      <c r="AY370" s="229" t="s">
        <v>151</v>
      </c>
    </row>
    <row r="371" spans="2:51" s="14" customFormat="1" ht="11.25" x14ac:dyDescent="0.2">
      <c r="B371" s="219"/>
      <c r="C371" s="220"/>
      <c r="D371" s="204" t="s">
        <v>162</v>
      </c>
      <c r="E371" s="221" t="s">
        <v>1</v>
      </c>
      <c r="F371" s="222" t="s">
        <v>329</v>
      </c>
      <c r="G371" s="220"/>
      <c r="H371" s="223">
        <v>-0.626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162</v>
      </c>
      <c r="AU371" s="229" t="s">
        <v>86</v>
      </c>
      <c r="AV371" s="14" t="s">
        <v>86</v>
      </c>
      <c r="AW371" s="14" t="s">
        <v>32</v>
      </c>
      <c r="AX371" s="14" t="s">
        <v>77</v>
      </c>
      <c r="AY371" s="229" t="s">
        <v>151</v>
      </c>
    </row>
    <row r="372" spans="2:51" s="14" customFormat="1" ht="11.25" x14ac:dyDescent="0.2">
      <c r="B372" s="219"/>
      <c r="C372" s="220"/>
      <c r="D372" s="204" t="s">
        <v>162</v>
      </c>
      <c r="E372" s="221" t="s">
        <v>1</v>
      </c>
      <c r="F372" s="222" t="s">
        <v>330</v>
      </c>
      <c r="G372" s="220"/>
      <c r="H372" s="223">
        <v>42.17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162</v>
      </c>
      <c r="AU372" s="229" t="s">
        <v>86</v>
      </c>
      <c r="AV372" s="14" t="s">
        <v>86</v>
      </c>
      <c r="AW372" s="14" t="s">
        <v>32</v>
      </c>
      <c r="AX372" s="14" t="s">
        <v>77</v>
      </c>
      <c r="AY372" s="229" t="s">
        <v>151</v>
      </c>
    </row>
    <row r="373" spans="2:51" s="14" customFormat="1" ht="11.25" x14ac:dyDescent="0.2">
      <c r="B373" s="219"/>
      <c r="C373" s="220"/>
      <c r="D373" s="204" t="s">
        <v>162</v>
      </c>
      <c r="E373" s="221" t="s">
        <v>1</v>
      </c>
      <c r="F373" s="222" t="s">
        <v>331</v>
      </c>
      <c r="G373" s="220"/>
      <c r="H373" s="223">
        <v>-3.7919999999999998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162</v>
      </c>
      <c r="AU373" s="229" t="s">
        <v>86</v>
      </c>
      <c r="AV373" s="14" t="s">
        <v>86</v>
      </c>
      <c r="AW373" s="14" t="s">
        <v>32</v>
      </c>
      <c r="AX373" s="14" t="s">
        <v>77</v>
      </c>
      <c r="AY373" s="229" t="s">
        <v>151</v>
      </c>
    </row>
    <row r="374" spans="2:51" s="14" customFormat="1" ht="11.25" x14ac:dyDescent="0.2">
      <c r="B374" s="219"/>
      <c r="C374" s="220"/>
      <c r="D374" s="204" t="s">
        <v>162</v>
      </c>
      <c r="E374" s="221" t="s">
        <v>1</v>
      </c>
      <c r="F374" s="222" t="s">
        <v>346</v>
      </c>
      <c r="G374" s="220"/>
      <c r="H374" s="223">
        <v>1.58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162</v>
      </c>
      <c r="AU374" s="229" t="s">
        <v>86</v>
      </c>
      <c r="AV374" s="14" t="s">
        <v>86</v>
      </c>
      <c r="AW374" s="14" t="s">
        <v>32</v>
      </c>
      <c r="AX374" s="14" t="s">
        <v>77</v>
      </c>
      <c r="AY374" s="229" t="s">
        <v>151</v>
      </c>
    </row>
    <row r="375" spans="2:51" s="13" customFormat="1" ht="11.25" x14ac:dyDescent="0.2">
      <c r="B375" s="209"/>
      <c r="C375" s="210"/>
      <c r="D375" s="204" t="s">
        <v>162</v>
      </c>
      <c r="E375" s="211" t="s">
        <v>1</v>
      </c>
      <c r="F375" s="212" t="s">
        <v>297</v>
      </c>
      <c r="G375" s="210"/>
      <c r="H375" s="211" t="s">
        <v>1</v>
      </c>
      <c r="I375" s="213"/>
      <c r="J375" s="210"/>
      <c r="K375" s="210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162</v>
      </c>
      <c r="AU375" s="218" t="s">
        <v>86</v>
      </c>
      <c r="AV375" s="13" t="s">
        <v>84</v>
      </c>
      <c r="AW375" s="13" t="s">
        <v>32</v>
      </c>
      <c r="AX375" s="13" t="s">
        <v>77</v>
      </c>
      <c r="AY375" s="218" t="s">
        <v>151</v>
      </c>
    </row>
    <row r="376" spans="2:51" s="14" customFormat="1" ht="11.25" x14ac:dyDescent="0.2">
      <c r="B376" s="219"/>
      <c r="C376" s="220"/>
      <c r="D376" s="204" t="s">
        <v>162</v>
      </c>
      <c r="E376" s="221" t="s">
        <v>1</v>
      </c>
      <c r="F376" s="222" t="s">
        <v>332</v>
      </c>
      <c r="G376" s="220"/>
      <c r="H376" s="223">
        <v>8.3879999999999999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162</v>
      </c>
      <c r="AU376" s="229" t="s">
        <v>86</v>
      </c>
      <c r="AV376" s="14" t="s">
        <v>86</v>
      </c>
      <c r="AW376" s="14" t="s">
        <v>32</v>
      </c>
      <c r="AX376" s="14" t="s">
        <v>77</v>
      </c>
      <c r="AY376" s="229" t="s">
        <v>151</v>
      </c>
    </row>
    <row r="377" spans="2:51" s="14" customFormat="1" ht="11.25" x14ac:dyDescent="0.2">
      <c r="B377" s="219"/>
      <c r="C377" s="220"/>
      <c r="D377" s="204" t="s">
        <v>162</v>
      </c>
      <c r="E377" s="221" t="s">
        <v>1</v>
      </c>
      <c r="F377" s="222" t="s">
        <v>333</v>
      </c>
      <c r="G377" s="220"/>
      <c r="H377" s="223">
        <v>3.12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162</v>
      </c>
      <c r="AU377" s="229" t="s">
        <v>86</v>
      </c>
      <c r="AV377" s="14" t="s">
        <v>86</v>
      </c>
      <c r="AW377" s="14" t="s">
        <v>32</v>
      </c>
      <c r="AX377" s="14" t="s">
        <v>77</v>
      </c>
      <c r="AY377" s="229" t="s">
        <v>151</v>
      </c>
    </row>
    <row r="378" spans="2:51" s="14" customFormat="1" ht="11.25" x14ac:dyDescent="0.2">
      <c r="B378" s="219"/>
      <c r="C378" s="220"/>
      <c r="D378" s="204" t="s">
        <v>162</v>
      </c>
      <c r="E378" s="221" t="s">
        <v>1</v>
      </c>
      <c r="F378" s="222" t="s">
        <v>334</v>
      </c>
      <c r="G378" s="220"/>
      <c r="H378" s="223">
        <v>11.805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162</v>
      </c>
      <c r="AU378" s="229" t="s">
        <v>86</v>
      </c>
      <c r="AV378" s="14" t="s">
        <v>86</v>
      </c>
      <c r="AW378" s="14" t="s">
        <v>32</v>
      </c>
      <c r="AX378" s="14" t="s">
        <v>77</v>
      </c>
      <c r="AY378" s="229" t="s">
        <v>151</v>
      </c>
    </row>
    <row r="379" spans="2:51" s="13" customFormat="1" ht="11.25" x14ac:dyDescent="0.2">
      <c r="B379" s="209"/>
      <c r="C379" s="210"/>
      <c r="D379" s="204" t="s">
        <v>162</v>
      </c>
      <c r="E379" s="211" t="s">
        <v>1</v>
      </c>
      <c r="F379" s="212" t="s">
        <v>288</v>
      </c>
      <c r="G379" s="210"/>
      <c r="H379" s="211" t="s">
        <v>1</v>
      </c>
      <c r="I379" s="213"/>
      <c r="J379" s="210"/>
      <c r="K379" s="210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162</v>
      </c>
      <c r="AU379" s="218" t="s">
        <v>86</v>
      </c>
      <c r="AV379" s="13" t="s">
        <v>84</v>
      </c>
      <c r="AW379" s="13" t="s">
        <v>32</v>
      </c>
      <c r="AX379" s="13" t="s">
        <v>77</v>
      </c>
      <c r="AY379" s="218" t="s">
        <v>151</v>
      </c>
    </row>
    <row r="380" spans="2:51" s="14" customFormat="1" ht="11.25" x14ac:dyDescent="0.2">
      <c r="B380" s="219"/>
      <c r="C380" s="220"/>
      <c r="D380" s="204" t="s">
        <v>162</v>
      </c>
      <c r="E380" s="221" t="s">
        <v>1</v>
      </c>
      <c r="F380" s="222" t="s">
        <v>335</v>
      </c>
      <c r="G380" s="220"/>
      <c r="H380" s="223">
        <v>11.776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162</v>
      </c>
      <c r="AU380" s="229" t="s">
        <v>86</v>
      </c>
      <c r="AV380" s="14" t="s">
        <v>86</v>
      </c>
      <c r="AW380" s="14" t="s">
        <v>32</v>
      </c>
      <c r="AX380" s="14" t="s">
        <v>77</v>
      </c>
      <c r="AY380" s="229" t="s">
        <v>151</v>
      </c>
    </row>
    <row r="381" spans="2:51" s="14" customFormat="1" ht="11.25" x14ac:dyDescent="0.2">
      <c r="B381" s="219"/>
      <c r="C381" s="220"/>
      <c r="D381" s="204" t="s">
        <v>162</v>
      </c>
      <c r="E381" s="221" t="s">
        <v>1</v>
      </c>
      <c r="F381" s="222" t="s">
        <v>336</v>
      </c>
      <c r="G381" s="220"/>
      <c r="H381" s="223">
        <v>8.157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162</v>
      </c>
      <c r="AU381" s="229" t="s">
        <v>86</v>
      </c>
      <c r="AV381" s="14" t="s">
        <v>86</v>
      </c>
      <c r="AW381" s="14" t="s">
        <v>32</v>
      </c>
      <c r="AX381" s="14" t="s">
        <v>77</v>
      </c>
      <c r="AY381" s="229" t="s">
        <v>151</v>
      </c>
    </row>
    <row r="382" spans="2:51" s="14" customFormat="1" ht="11.25" x14ac:dyDescent="0.2">
      <c r="B382" s="219"/>
      <c r="C382" s="220"/>
      <c r="D382" s="204" t="s">
        <v>162</v>
      </c>
      <c r="E382" s="221" t="s">
        <v>1</v>
      </c>
      <c r="F382" s="222" t="s">
        <v>337</v>
      </c>
      <c r="G382" s="220"/>
      <c r="H382" s="223">
        <v>5.5359999999999996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162</v>
      </c>
      <c r="AU382" s="229" t="s">
        <v>86</v>
      </c>
      <c r="AV382" s="14" t="s">
        <v>86</v>
      </c>
      <c r="AW382" s="14" t="s">
        <v>32</v>
      </c>
      <c r="AX382" s="14" t="s">
        <v>77</v>
      </c>
      <c r="AY382" s="229" t="s">
        <v>151</v>
      </c>
    </row>
    <row r="383" spans="2:51" s="14" customFormat="1" ht="11.25" x14ac:dyDescent="0.2">
      <c r="B383" s="219"/>
      <c r="C383" s="220"/>
      <c r="D383" s="204" t="s">
        <v>162</v>
      </c>
      <c r="E383" s="221" t="s">
        <v>1</v>
      </c>
      <c r="F383" s="222" t="s">
        <v>338</v>
      </c>
      <c r="G383" s="220"/>
      <c r="H383" s="223">
        <v>5.34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162</v>
      </c>
      <c r="AU383" s="229" t="s">
        <v>86</v>
      </c>
      <c r="AV383" s="14" t="s">
        <v>86</v>
      </c>
      <c r="AW383" s="14" t="s">
        <v>32</v>
      </c>
      <c r="AX383" s="14" t="s">
        <v>77</v>
      </c>
      <c r="AY383" s="229" t="s">
        <v>151</v>
      </c>
    </row>
    <row r="384" spans="2:51" s="14" customFormat="1" ht="11.25" x14ac:dyDescent="0.2">
      <c r="B384" s="219"/>
      <c r="C384" s="220"/>
      <c r="D384" s="204" t="s">
        <v>162</v>
      </c>
      <c r="E384" s="221" t="s">
        <v>1</v>
      </c>
      <c r="F384" s="222" t="s">
        <v>339</v>
      </c>
      <c r="G384" s="220"/>
      <c r="H384" s="223">
        <v>8.0909999999999993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162</v>
      </c>
      <c r="AU384" s="229" t="s">
        <v>86</v>
      </c>
      <c r="AV384" s="14" t="s">
        <v>86</v>
      </c>
      <c r="AW384" s="14" t="s">
        <v>32</v>
      </c>
      <c r="AX384" s="14" t="s">
        <v>77</v>
      </c>
      <c r="AY384" s="229" t="s">
        <v>151</v>
      </c>
    </row>
    <row r="385" spans="1:65" s="13" customFormat="1" ht="11.25" x14ac:dyDescent="0.2">
      <c r="B385" s="209"/>
      <c r="C385" s="210"/>
      <c r="D385" s="204" t="s">
        <v>162</v>
      </c>
      <c r="E385" s="211" t="s">
        <v>1</v>
      </c>
      <c r="F385" s="212" t="s">
        <v>318</v>
      </c>
      <c r="G385" s="210"/>
      <c r="H385" s="211" t="s">
        <v>1</v>
      </c>
      <c r="I385" s="213"/>
      <c r="J385" s="210"/>
      <c r="K385" s="210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162</v>
      </c>
      <c r="AU385" s="218" t="s">
        <v>86</v>
      </c>
      <c r="AV385" s="13" t="s">
        <v>84</v>
      </c>
      <c r="AW385" s="13" t="s">
        <v>32</v>
      </c>
      <c r="AX385" s="13" t="s">
        <v>77</v>
      </c>
      <c r="AY385" s="218" t="s">
        <v>151</v>
      </c>
    </row>
    <row r="386" spans="1:65" s="14" customFormat="1" ht="11.25" x14ac:dyDescent="0.2">
      <c r="B386" s="219"/>
      <c r="C386" s="220"/>
      <c r="D386" s="204" t="s">
        <v>162</v>
      </c>
      <c r="E386" s="221" t="s">
        <v>1</v>
      </c>
      <c r="F386" s="222" t="s">
        <v>340</v>
      </c>
      <c r="G386" s="220"/>
      <c r="H386" s="223">
        <v>22.927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162</v>
      </c>
      <c r="AU386" s="229" t="s">
        <v>86</v>
      </c>
      <c r="AV386" s="14" t="s">
        <v>86</v>
      </c>
      <c r="AW386" s="14" t="s">
        <v>32</v>
      </c>
      <c r="AX386" s="14" t="s">
        <v>77</v>
      </c>
      <c r="AY386" s="229" t="s">
        <v>151</v>
      </c>
    </row>
    <row r="387" spans="1:65" s="2" customFormat="1" ht="21.75" customHeight="1" x14ac:dyDescent="0.2">
      <c r="A387" s="34"/>
      <c r="B387" s="35"/>
      <c r="C387" s="191" t="s">
        <v>369</v>
      </c>
      <c r="D387" s="191" t="s">
        <v>153</v>
      </c>
      <c r="E387" s="192" t="s">
        <v>370</v>
      </c>
      <c r="F387" s="193" t="s">
        <v>371</v>
      </c>
      <c r="G387" s="194" t="s">
        <v>156</v>
      </c>
      <c r="H387" s="195">
        <v>27.596</v>
      </c>
      <c r="I387" s="196"/>
      <c r="J387" s="197">
        <f>ROUND(I387*H387,2)</f>
        <v>0</v>
      </c>
      <c r="K387" s="193" t="s">
        <v>157</v>
      </c>
      <c r="L387" s="39"/>
      <c r="M387" s="198" t="s">
        <v>1</v>
      </c>
      <c r="N387" s="199" t="s">
        <v>42</v>
      </c>
      <c r="O387" s="71"/>
      <c r="P387" s="200">
        <f>O387*H387</f>
        <v>0</v>
      </c>
      <c r="Q387" s="200">
        <v>4.3470000000000002E-2</v>
      </c>
      <c r="R387" s="200">
        <f>Q387*H387</f>
        <v>1.1995981200000001</v>
      </c>
      <c r="S387" s="200">
        <v>0</v>
      </c>
      <c r="T387" s="201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2" t="s">
        <v>158</v>
      </c>
      <c r="AT387" s="202" t="s">
        <v>153</v>
      </c>
      <c r="AU387" s="202" t="s">
        <v>86</v>
      </c>
      <c r="AY387" s="17" t="s">
        <v>151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7" t="s">
        <v>84</v>
      </c>
      <c r="BK387" s="203">
        <f>ROUND(I387*H387,2)</f>
        <v>0</v>
      </c>
      <c r="BL387" s="17" t="s">
        <v>158</v>
      </c>
      <c r="BM387" s="202" t="s">
        <v>372</v>
      </c>
    </row>
    <row r="388" spans="1:65" s="2" customFormat="1" ht="19.5" x14ac:dyDescent="0.2">
      <c r="A388" s="34"/>
      <c r="B388" s="35"/>
      <c r="C388" s="36"/>
      <c r="D388" s="204" t="s">
        <v>160</v>
      </c>
      <c r="E388" s="36"/>
      <c r="F388" s="205" t="s">
        <v>373</v>
      </c>
      <c r="G388" s="36"/>
      <c r="H388" s="36"/>
      <c r="I388" s="206"/>
      <c r="J388" s="36"/>
      <c r="K388" s="36"/>
      <c r="L388" s="39"/>
      <c r="M388" s="207"/>
      <c r="N388" s="208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160</v>
      </c>
      <c r="AU388" s="17" t="s">
        <v>86</v>
      </c>
    </row>
    <row r="389" spans="1:65" s="13" customFormat="1" ht="11.25" x14ac:dyDescent="0.2">
      <c r="B389" s="209"/>
      <c r="C389" s="210"/>
      <c r="D389" s="204" t="s">
        <v>162</v>
      </c>
      <c r="E389" s="211" t="s">
        <v>1</v>
      </c>
      <c r="F389" s="212" t="s">
        <v>318</v>
      </c>
      <c r="G389" s="210"/>
      <c r="H389" s="211" t="s">
        <v>1</v>
      </c>
      <c r="I389" s="213"/>
      <c r="J389" s="210"/>
      <c r="K389" s="210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162</v>
      </c>
      <c r="AU389" s="218" t="s">
        <v>86</v>
      </c>
      <c r="AV389" s="13" t="s">
        <v>84</v>
      </c>
      <c r="AW389" s="13" t="s">
        <v>32</v>
      </c>
      <c r="AX389" s="13" t="s">
        <v>77</v>
      </c>
      <c r="AY389" s="218" t="s">
        <v>151</v>
      </c>
    </row>
    <row r="390" spans="1:65" s="13" customFormat="1" ht="11.25" x14ac:dyDescent="0.2">
      <c r="B390" s="209"/>
      <c r="C390" s="210"/>
      <c r="D390" s="204" t="s">
        <v>162</v>
      </c>
      <c r="E390" s="211" t="s">
        <v>1</v>
      </c>
      <c r="F390" s="212" t="s">
        <v>319</v>
      </c>
      <c r="G390" s="210"/>
      <c r="H390" s="211" t="s">
        <v>1</v>
      </c>
      <c r="I390" s="213"/>
      <c r="J390" s="210"/>
      <c r="K390" s="210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162</v>
      </c>
      <c r="AU390" s="218" t="s">
        <v>86</v>
      </c>
      <c r="AV390" s="13" t="s">
        <v>84</v>
      </c>
      <c r="AW390" s="13" t="s">
        <v>32</v>
      </c>
      <c r="AX390" s="13" t="s">
        <v>77</v>
      </c>
      <c r="AY390" s="218" t="s">
        <v>151</v>
      </c>
    </row>
    <row r="391" spans="1:65" s="14" customFormat="1" ht="11.25" x14ac:dyDescent="0.2">
      <c r="B391" s="219"/>
      <c r="C391" s="220"/>
      <c r="D391" s="204" t="s">
        <v>162</v>
      </c>
      <c r="E391" s="221" t="s">
        <v>1</v>
      </c>
      <c r="F391" s="222" t="s">
        <v>320</v>
      </c>
      <c r="G391" s="220"/>
      <c r="H391" s="223">
        <v>17.68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162</v>
      </c>
      <c r="AU391" s="229" t="s">
        <v>86</v>
      </c>
      <c r="AV391" s="14" t="s">
        <v>86</v>
      </c>
      <c r="AW391" s="14" t="s">
        <v>32</v>
      </c>
      <c r="AX391" s="14" t="s">
        <v>77</v>
      </c>
      <c r="AY391" s="229" t="s">
        <v>151</v>
      </c>
    </row>
    <row r="392" spans="1:65" s="14" customFormat="1" ht="11.25" x14ac:dyDescent="0.2">
      <c r="B392" s="219"/>
      <c r="C392" s="220"/>
      <c r="D392" s="204" t="s">
        <v>162</v>
      </c>
      <c r="E392" s="221" t="s">
        <v>1</v>
      </c>
      <c r="F392" s="222" t="s">
        <v>321</v>
      </c>
      <c r="G392" s="220"/>
      <c r="H392" s="223">
        <v>0.85399999999999998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162</v>
      </c>
      <c r="AU392" s="229" t="s">
        <v>86</v>
      </c>
      <c r="AV392" s="14" t="s">
        <v>86</v>
      </c>
      <c r="AW392" s="14" t="s">
        <v>32</v>
      </c>
      <c r="AX392" s="14" t="s">
        <v>77</v>
      </c>
      <c r="AY392" s="229" t="s">
        <v>151</v>
      </c>
    </row>
    <row r="393" spans="1:65" s="14" customFormat="1" ht="11.25" x14ac:dyDescent="0.2">
      <c r="B393" s="219"/>
      <c r="C393" s="220"/>
      <c r="D393" s="204" t="s">
        <v>162</v>
      </c>
      <c r="E393" s="221" t="s">
        <v>1</v>
      </c>
      <c r="F393" s="222" t="s">
        <v>322</v>
      </c>
      <c r="G393" s="220"/>
      <c r="H393" s="223">
        <v>9.0619999999999994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162</v>
      </c>
      <c r="AU393" s="229" t="s">
        <v>86</v>
      </c>
      <c r="AV393" s="14" t="s">
        <v>86</v>
      </c>
      <c r="AW393" s="14" t="s">
        <v>32</v>
      </c>
      <c r="AX393" s="14" t="s">
        <v>77</v>
      </c>
      <c r="AY393" s="229" t="s">
        <v>151</v>
      </c>
    </row>
    <row r="394" spans="1:65" s="2" customFormat="1" ht="16.5" customHeight="1" x14ac:dyDescent="0.2">
      <c r="A394" s="34"/>
      <c r="B394" s="35"/>
      <c r="C394" s="191" t="s">
        <v>374</v>
      </c>
      <c r="D394" s="191" t="s">
        <v>153</v>
      </c>
      <c r="E394" s="192" t="s">
        <v>375</v>
      </c>
      <c r="F394" s="193" t="s">
        <v>376</v>
      </c>
      <c r="G394" s="194" t="s">
        <v>156</v>
      </c>
      <c r="H394" s="195">
        <v>1</v>
      </c>
      <c r="I394" s="196"/>
      <c r="J394" s="197">
        <f>ROUND(I394*H394,2)</f>
        <v>0</v>
      </c>
      <c r="K394" s="193" t="s">
        <v>157</v>
      </c>
      <c r="L394" s="39"/>
      <c r="M394" s="198" t="s">
        <v>1</v>
      </c>
      <c r="N394" s="199" t="s">
        <v>42</v>
      </c>
      <c r="O394" s="71"/>
      <c r="P394" s="200">
        <f>O394*H394</f>
        <v>0</v>
      </c>
      <c r="Q394" s="200">
        <v>3.8999999999999998E-3</v>
      </c>
      <c r="R394" s="200">
        <f>Q394*H394</f>
        <v>3.8999999999999998E-3</v>
      </c>
      <c r="S394" s="200">
        <v>0</v>
      </c>
      <c r="T394" s="201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02" t="s">
        <v>158</v>
      </c>
      <c r="AT394" s="202" t="s">
        <v>153</v>
      </c>
      <c r="AU394" s="202" t="s">
        <v>86</v>
      </c>
      <c r="AY394" s="17" t="s">
        <v>151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17" t="s">
        <v>84</v>
      </c>
      <c r="BK394" s="203">
        <f>ROUND(I394*H394,2)</f>
        <v>0</v>
      </c>
      <c r="BL394" s="17" t="s">
        <v>158</v>
      </c>
      <c r="BM394" s="202" t="s">
        <v>377</v>
      </c>
    </row>
    <row r="395" spans="1:65" s="2" customFormat="1" ht="11.25" x14ac:dyDescent="0.2">
      <c r="A395" s="34"/>
      <c r="B395" s="35"/>
      <c r="C395" s="36"/>
      <c r="D395" s="204" t="s">
        <v>160</v>
      </c>
      <c r="E395" s="36"/>
      <c r="F395" s="205" t="s">
        <v>378</v>
      </c>
      <c r="G395" s="36"/>
      <c r="H395" s="36"/>
      <c r="I395" s="206"/>
      <c r="J395" s="36"/>
      <c r="K395" s="36"/>
      <c r="L395" s="39"/>
      <c r="M395" s="207"/>
      <c r="N395" s="208"/>
      <c r="O395" s="71"/>
      <c r="P395" s="71"/>
      <c r="Q395" s="71"/>
      <c r="R395" s="71"/>
      <c r="S395" s="71"/>
      <c r="T395" s="72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160</v>
      </c>
      <c r="AU395" s="17" t="s">
        <v>86</v>
      </c>
    </row>
    <row r="396" spans="1:65" s="13" customFormat="1" ht="11.25" x14ac:dyDescent="0.2">
      <c r="B396" s="209"/>
      <c r="C396" s="210"/>
      <c r="D396" s="204" t="s">
        <v>162</v>
      </c>
      <c r="E396" s="211" t="s">
        <v>1</v>
      </c>
      <c r="F396" s="212" t="s">
        <v>352</v>
      </c>
      <c r="G396" s="210"/>
      <c r="H396" s="211" t="s">
        <v>1</v>
      </c>
      <c r="I396" s="213"/>
      <c r="J396" s="210"/>
      <c r="K396" s="210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162</v>
      </c>
      <c r="AU396" s="218" t="s">
        <v>86</v>
      </c>
      <c r="AV396" s="13" t="s">
        <v>84</v>
      </c>
      <c r="AW396" s="13" t="s">
        <v>32</v>
      </c>
      <c r="AX396" s="13" t="s">
        <v>77</v>
      </c>
      <c r="AY396" s="218" t="s">
        <v>151</v>
      </c>
    </row>
    <row r="397" spans="1:65" s="13" customFormat="1" ht="11.25" x14ac:dyDescent="0.2">
      <c r="B397" s="209"/>
      <c r="C397" s="210"/>
      <c r="D397" s="204" t="s">
        <v>162</v>
      </c>
      <c r="E397" s="211" t="s">
        <v>1</v>
      </c>
      <c r="F397" s="212" t="s">
        <v>353</v>
      </c>
      <c r="G397" s="210"/>
      <c r="H397" s="211" t="s">
        <v>1</v>
      </c>
      <c r="I397" s="213"/>
      <c r="J397" s="210"/>
      <c r="K397" s="210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162</v>
      </c>
      <c r="AU397" s="218" t="s">
        <v>86</v>
      </c>
      <c r="AV397" s="13" t="s">
        <v>84</v>
      </c>
      <c r="AW397" s="13" t="s">
        <v>32</v>
      </c>
      <c r="AX397" s="13" t="s">
        <v>77</v>
      </c>
      <c r="AY397" s="218" t="s">
        <v>151</v>
      </c>
    </row>
    <row r="398" spans="1:65" s="14" customFormat="1" ht="11.25" x14ac:dyDescent="0.2">
      <c r="B398" s="219"/>
      <c r="C398" s="220"/>
      <c r="D398" s="204" t="s">
        <v>162</v>
      </c>
      <c r="E398" s="221" t="s">
        <v>1</v>
      </c>
      <c r="F398" s="222" t="s">
        <v>84</v>
      </c>
      <c r="G398" s="220"/>
      <c r="H398" s="223">
        <v>1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162</v>
      </c>
      <c r="AU398" s="229" t="s">
        <v>86</v>
      </c>
      <c r="AV398" s="14" t="s">
        <v>86</v>
      </c>
      <c r="AW398" s="14" t="s">
        <v>32</v>
      </c>
      <c r="AX398" s="14" t="s">
        <v>77</v>
      </c>
      <c r="AY398" s="229" t="s">
        <v>151</v>
      </c>
    </row>
    <row r="399" spans="1:65" s="2" customFormat="1" ht="16.5" customHeight="1" x14ac:dyDescent="0.2">
      <c r="A399" s="34"/>
      <c r="B399" s="35"/>
      <c r="C399" s="191" t="s">
        <v>379</v>
      </c>
      <c r="D399" s="191" t="s">
        <v>153</v>
      </c>
      <c r="E399" s="192" t="s">
        <v>380</v>
      </c>
      <c r="F399" s="193" t="s">
        <v>381</v>
      </c>
      <c r="G399" s="194" t="s">
        <v>156</v>
      </c>
      <c r="H399" s="195">
        <v>192.21899999999999</v>
      </c>
      <c r="I399" s="196"/>
      <c r="J399" s="197">
        <f>ROUND(I399*H399,2)</f>
        <v>0</v>
      </c>
      <c r="K399" s="193" t="s">
        <v>157</v>
      </c>
      <c r="L399" s="39"/>
      <c r="M399" s="198" t="s">
        <v>1</v>
      </c>
      <c r="N399" s="199" t="s">
        <v>42</v>
      </c>
      <c r="O399" s="71"/>
      <c r="P399" s="200">
        <f>O399*H399</f>
        <v>0</v>
      </c>
      <c r="Q399" s="200">
        <v>0</v>
      </c>
      <c r="R399" s="200">
        <f>Q399*H399</f>
        <v>0</v>
      </c>
      <c r="S399" s="200">
        <v>0</v>
      </c>
      <c r="T399" s="201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2" t="s">
        <v>158</v>
      </c>
      <c r="AT399" s="202" t="s">
        <v>153</v>
      </c>
      <c r="AU399" s="202" t="s">
        <v>86</v>
      </c>
      <c r="AY399" s="17" t="s">
        <v>151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7" t="s">
        <v>84</v>
      </c>
      <c r="BK399" s="203">
        <f>ROUND(I399*H399,2)</f>
        <v>0</v>
      </c>
      <c r="BL399" s="17" t="s">
        <v>158</v>
      </c>
      <c r="BM399" s="202" t="s">
        <v>382</v>
      </c>
    </row>
    <row r="400" spans="1:65" s="2" customFormat="1" ht="11.25" x14ac:dyDescent="0.2">
      <c r="A400" s="34"/>
      <c r="B400" s="35"/>
      <c r="C400" s="36"/>
      <c r="D400" s="204" t="s">
        <v>160</v>
      </c>
      <c r="E400" s="36"/>
      <c r="F400" s="205" t="s">
        <v>383</v>
      </c>
      <c r="G400" s="36"/>
      <c r="H400" s="36"/>
      <c r="I400" s="206"/>
      <c r="J400" s="36"/>
      <c r="K400" s="36"/>
      <c r="L400" s="39"/>
      <c r="M400" s="207"/>
      <c r="N400" s="208"/>
      <c r="O400" s="71"/>
      <c r="P400" s="71"/>
      <c r="Q400" s="71"/>
      <c r="R400" s="71"/>
      <c r="S400" s="71"/>
      <c r="T400" s="72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160</v>
      </c>
      <c r="AU400" s="17" t="s">
        <v>86</v>
      </c>
    </row>
    <row r="401" spans="2:51" s="13" customFormat="1" ht="11.25" x14ac:dyDescent="0.2">
      <c r="B401" s="209"/>
      <c r="C401" s="210"/>
      <c r="D401" s="204" t="s">
        <v>162</v>
      </c>
      <c r="E401" s="211" t="s">
        <v>1</v>
      </c>
      <c r="F401" s="212" t="s">
        <v>264</v>
      </c>
      <c r="G401" s="210"/>
      <c r="H401" s="211" t="s">
        <v>1</v>
      </c>
      <c r="I401" s="213"/>
      <c r="J401" s="210"/>
      <c r="K401" s="210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162</v>
      </c>
      <c r="AU401" s="218" t="s">
        <v>86</v>
      </c>
      <c r="AV401" s="13" t="s">
        <v>84</v>
      </c>
      <c r="AW401" s="13" t="s">
        <v>32</v>
      </c>
      <c r="AX401" s="13" t="s">
        <v>77</v>
      </c>
      <c r="AY401" s="218" t="s">
        <v>151</v>
      </c>
    </row>
    <row r="402" spans="2:51" s="14" customFormat="1" ht="11.25" x14ac:dyDescent="0.2">
      <c r="B402" s="219"/>
      <c r="C402" s="220"/>
      <c r="D402" s="204" t="s">
        <v>162</v>
      </c>
      <c r="E402" s="221" t="s">
        <v>1</v>
      </c>
      <c r="F402" s="222" t="s">
        <v>328</v>
      </c>
      <c r="G402" s="220"/>
      <c r="H402" s="223">
        <v>36.939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162</v>
      </c>
      <c r="AU402" s="229" t="s">
        <v>86</v>
      </c>
      <c r="AV402" s="14" t="s">
        <v>86</v>
      </c>
      <c r="AW402" s="14" t="s">
        <v>32</v>
      </c>
      <c r="AX402" s="14" t="s">
        <v>77</v>
      </c>
      <c r="AY402" s="229" t="s">
        <v>151</v>
      </c>
    </row>
    <row r="403" spans="2:51" s="14" customFormat="1" ht="11.25" x14ac:dyDescent="0.2">
      <c r="B403" s="219"/>
      <c r="C403" s="220"/>
      <c r="D403" s="204" t="s">
        <v>162</v>
      </c>
      <c r="E403" s="221" t="s">
        <v>1</v>
      </c>
      <c r="F403" s="222" t="s">
        <v>329</v>
      </c>
      <c r="G403" s="220"/>
      <c r="H403" s="223">
        <v>-0.626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162</v>
      </c>
      <c r="AU403" s="229" t="s">
        <v>86</v>
      </c>
      <c r="AV403" s="14" t="s">
        <v>86</v>
      </c>
      <c r="AW403" s="14" t="s">
        <v>32</v>
      </c>
      <c r="AX403" s="14" t="s">
        <v>77</v>
      </c>
      <c r="AY403" s="229" t="s">
        <v>151</v>
      </c>
    </row>
    <row r="404" spans="2:51" s="14" customFormat="1" ht="11.25" x14ac:dyDescent="0.2">
      <c r="B404" s="219"/>
      <c r="C404" s="220"/>
      <c r="D404" s="204" t="s">
        <v>162</v>
      </c>
      <c r="E404" s="221" t="s">
        <v>1</v>
      </c>
      <c r="F404" s="222" t="s">
        <v>330</v>
      </c>
      <c r="G404" s="220"/>
      <c r="H404" s="223">
        <v>42.17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162</v>
      </c>
      <c r="AU404" s="229" t="s">
        <v>86</v>
      </c>
      <c r="AV404" s="14" t="s">
        <v>86</v>
      </c>
      <c r="AW404" s="14" t="s">
        <v>32</v>
      </c>
      <c r="AX404" s="14" t="s">
        <v>77</v>
      </c>
      <c r="AY404" s="229" t="s">
        <v>151</v>
      </c>
    </row>
    <row r="405" spans="2:51" s="13" customFormat="1" ht="11.25" x14ac:dyDescent="0.2">
      <c r="B405" s="209"/>
      <c r="C405" s="210"/>
      <c r="D405" s="204" t="s">
        <v>162</v>
      </c>
      <c r="E405" s="211" t="s">
        <v>1</v>
      </c>
      <c r="F405" s="212" t="s">
        <v>297</v>
      </c>
      <c r="G405" s="210"/>
      <c r="H405" s="211" t="s">
        <v>1</v>
      </c>
      <c r="I405" s="213"/>
      <c r="J405" s="210"/>
      <c r="K405" s="210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162</v>
      </c>
      <c r="AU405" s="218" t="s">
        <v>86</v>
      </c>
      <c r="AV405" s="13" t="s">
        <v>84</v>
      </c>
      <c r="AW405" s="13" t="s">
        <v>32</v>
      </c>
      <c r="AX405" s="13" t="s">
        <v>77</v>
      </c>
      <c r="AY405" s="218" t="s">
        <v>151</v>
      </c>
    </row>
    <row r="406" spans="2:51" s="14" customFormat="1" ht="11.25" x14ac:dyDescent="0.2">
      <c r="B406" s="219"/>
      <c r="C406" s="220"/>
      <c r="D406" s="204" t="s">
        <v>162</v>
      </c>
      <c r="E406" s="221" t="s">
        <v>1</v>
      </c>
      <c r="F406" s="222" t="s">
        <v>332</v>
      </c>
      <c r="G406" s="220"/>
      <c r="H406" s="223">
        <v>8.3879999999999999</v>
      </c>
      <c r="I406" s="224"/>
      <c r="J406" s="220"/>
      <c r="K406" s="220"/>
      <c r="L406" s="225"/>
      <c r="M406" s="226"/>
      <c r="N406" s="227"/>
      <c r="O406" s="227"/>
      <c r="P406" s="227"/>
      <c r="Q406" s="227"/>
      <c r="R406" s="227"/>
      <c r="S406" s="227"/>
      <c r="T406" s="228"/>
      <c r="AT406" s="229" t="s">
        <v>162</v>
      </c>
      <c r="AU406" s="229" t="s">
        <v>86</v>
      </c>
      <c r="AV406" s="14" t="s">
        <v>86</v>
      </c>
      <c r="AW406" s="14" t="s">
        <v>32</v>
      </c>
      <c r="AX406" s="14" t="s">
        <v>77</v>
      </c>
      <c r="AY406" s="229" t="s">
        <v>151</v>
      </c>
    </row>
    <row r="407" spans="2:51" s="14" customFormat="1" ht="11.25" x14ac:dyDescent="0.2">
      <c r="B407" s="219"/>
      <c r="C407" s="220"/>
      <c r="D407" s="204" t="s">
        <v>162</v>
      </c>
      <c r="E407" s="221" t="s">
        <v>1</v>
      </c>
      <c r="F407" s="222" t="s">
        <v>333</v>
      </c>
      <c r="G407" s="220"/>
      <c r="H407" s="223">
        <v>3.12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162</v>
      </c>
      <c r="AU407" s="229" t="s">
        <v>86</v>
      </c>
      <c r="AV407" s="14" t="s">
        <v>86</v>
      </c>
      <c r="AW407" s="14" t="s">
        <v>32</v>
      </c>
      <c r="AX407" s="14" t="s">
        <v>77</v>
      </c>
      <c r="AY407" s="229" t="s">
        <v>151</v>
      </c>
    </row>
    <row r="408" spans="2:51" s="14" customFormat="1" ht="11.25" x14ac:dyDescent="0.2">
      <c r="B408" s="219"/>
      <c r="C408" s="220"/>
      <c r="D408" s="204" t="s">
        <v>162</v>
      </c>
      <c r="E408" s="221" t="s">
        <v>1</v>
      </c>
      <c r="F408" s="222" t="s">
        <v>334</v>
      </c>
      <c r="G408" s="220"/>
      <c r="H408" s="223">
        <v>11.805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162</v>
      </c>
      <c r="AU408" s="229" t="s">
        <v>86</v>
      </c>
      <c r="AV408" s="14" t="s">
        <v>86</v>
      </c>
      <c r="AW408" s="14" t="s">
        <v>32</v>
      </c>
      <c r="AX408" s="14" t="s">
        <v>77</v>
      </c>
      <c r="AY408" s="229" t="s">
        <v>151</v>
      </c>
    </row>
    <row r="409" spans="2:51" s="13" customFormat="1" ht="11.25" x14ac:dyDescent="0.2">
      <c r="B409" s="209"/>
      <c r="C409" s="210"/>
      <c r="D409" s="204" t="s">
        <v>162</v>
      </c>
      <c r="E409" s="211" t="s">
        <v>1</v>
      </c>
      <c r="F409" s="212" t="s">
        <v>288</v>
      </c>
      <c r="G409" s="210"/>
      <c r="H409" s="211" t="s">
        <v>1</v>
      </c>
      <c r="I409" s="213"/>
      <c r="J409" s="210"/>
      <c r="K409" s="210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162</v>
      </c>
      <c r="AU409" s="218" t="s">
        <v>86</v>
      </c>
      <c r="AV409" s="13" t="s">
        <v>84</v>
      </c>
      <c r="AW409" s="13" t="s">
        <v>32</v>
      </c>
      <c r="AX409" s="13" t="s">
        <v>77</v>
      </c>
      <c r="AY409" s="218" t="s">
        <v>151</v>
      </c>
    </row>
    <row r="410" spans="2:51" s="14" customFormat="1" ht="11.25" x14ac:dyDescent="0.2">
      <c r="B410" s="219"/>
      <c r="C410" s="220"/>
      <c r="D410" s="204" t="s">
        <v>162</v>
      </c>
      <c r="E410" s="221" t="s">
        <v>1</v>
      </c>
      <c r="F410" s="222" t="s">
        <v>335</v>
      </c>
      <c r="G410" s="220"/>
      <c r="H410" s="223">
        <v>11.776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162</v>
      </c>
      <c r="AU410" s="229" t="s">
        <v>86</v>
      </c>
      <c r="AV410" s="14" t="s">
        <v>86</v>
      </c>
      <c r="AW410" s="14" t="s">
        <v>32</v>
      </c>
      <c r="AX410" s="14" t="s">
        <v>77</v>
      </c>
      <c r="AY410" s="229" t="s">
        <v>151</v>
      </c>
    </row>
    <row r="411" spans="2:51" s="14" customFormat="1" ht="11.25" x14ac:dyDescent="0.2">
      <c r="B411" s="219"/>
      <c r="C411" s="220"/>
      <c r="D411" s="204" t="s">
        <v>162</v>
      </c>
      <c r="E411" s="221" t="s">
        <v>1</v>
      </c>
      <c r="F411" s="222" t="s">
        <v>336</v>
      </c>
      <c r="G411" s="220"/>
      <c r="H411" s="223">
        <v>8.157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162</v>
      </c>
      <c r="AU411" s="229" t="s">
        <v>86</v>
      </c>
      <c r="AV411" s="14" t="s">
        <v>86</v>
      </c>
      <c r="AW411" s="14" t="s">
        <v>32</v>
      </c>
      <c r="AX411" s="14" t="s">
        <v>77</v>
      </c>
      <c r="AY411" s="229" t="s">
        <v>151</v>
      </c>
    </row>
    <row r="412" spans="2:51" s="14" customFormat="1" ht="11.25" x14ac:dyDescent="0.2">
      <c r="B412" s="219"/>
      <c r="C412" s="220"/>
      <c r="D412" s="204" t="s">
        <v>162</v>
      </c>
      <c r="E412" s="221" t="s">
        <v>1</v>
      </c>
      <c r="F412" s="222" t="s">
        <v>337</v>
      </c>
      <c r="G412" s="220"/>
      <c r="H412" s="223">
        <v>5.5359999999999996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162</v>
      </c>
      <c r="AU412" s="229" t="s">
        <v>86</v>
      </c>
      <c r="AV412" s="14" t="s">
        <v>86</v>
      </c>
      <c r="AW412" s="14" t="s">
        <v>32</v>
      </c>
      <c r="AX412" s="14" t="s">
        <v>77</v>
      </c>
      <c r="AY412" s="229" t="s">
        <v>151</v>
      </c>
    </row>
    <row r="413" spans="2:51" s="14" customFormat="1" ht="11.25" x14ac:dyDescent="0.2">
      <c r="B413" s="219"/>
      <c r="C413" s="220"/>
      <c r="D413" s="204" t="s">
        <v>162</v>
      </c>
      <c r="E413" s="221" t="s">
        <v>1</v>
      </c>
      <c r="F413" s="222" t="s">
        <v>338</v>
      </c>
      <c r="G413" s="220"/>
      <c r="H413" s="223">
        <v>5.34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162</v>
      </c>
      <c r="AU413" s="229" t="s">
        <v>86</v>
      </c>
      <c r="AV413" s="14" t="s">
        <v>86</v>
      </c>
      <c r="AW413" s="14" t="s">
        <v>32</v>
      </c>
      <c r="AX413" s="14" t="s">
        <v>77</v>
      </c>
      <c r="AY413" s="229" t="s">
        <v>151</v>
      </c>
    </row>
    <row r="414" spans="2:51" s="14" customFormat="1" ht="11.25" x14ac:dyDescent="0.2">
      <c r="B414" s="219"/>
      <c r="C414" s="220"/>
      <c r="D414" s="204" t="s">
        <v>162</v>
      </c>
      <c r="E414" s="221" t="s">
        <v>1</v>
      </c>
      <c r="F414" s="222" t="s">
        <v>339</v>
      </c>
      <c r="G414" s="220"/>
      <c r="H414" s="223">
        <v>8.0909999999999993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162</v>
      </c>
      <c r="AU414" s="229" t="s">
        <v>86</v>
      </c>
      <c r="AV414" s="14" t="s">
        <v>86</v>
      </c>
      <c r="AW414" s="14" t="s">
        <v>32</v>
      </c>
      <c r="AX414" s="14" t="s">
        <v>77</v>
      </c>
      <c r="AY414" s="229" t="s">
        <v>151</v>
      </c>
    </row>
    <row r="415" spans="2:51" s="13" customFormat="1" ht="11.25" x14ac:dyDescent="0.2">
      <c r="B415" s="209"/>
      <c r="C415" s="210"/>
      <c r="D415" s="204" t="s">
        <v>162</v>
      </c>
      <c r="E415" s="211" t="s">
        <v>1</v>
      </c>
      <c r="F415" s="212" t="s">
        <v>318</v>
      </c>
      <c r="G415" s="210"/>
      <c r="H415" s="211" t="s">
        <v>1</v>
      </c>
      <c r="I415" s="213"/>
      <c r="J415" s="210"/>
      <c r="K415" s="210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162</v>
      </c>
      <c r="AU415" s="218" t="s">
        <v>86</v>
      </c>
      <c r="AV415" s="13" t="s">
        <v>84</v>
      </c>
      <c r="AW415" s="13" t="s">
        <v>32</v>
      </c>
      <c r="AX415" s="13" t="s">
        <v>77</v>
      </c>
      <c r="AY415" s="218" t="s">
        <v>151</v>
      </c>
    </row>
    <row r="416" spans="2:51" s="14" customFormat="1" ht="11.25" x14ac:dyDescent="0.2">
      <c r="B416" s="219"/>
      <c r="C416" s="220"/>
      <c r="D416" s="204" t="s">
        <v>162</v>
      </c>
      <c r="E416" s="221" t="s">
        <v>1</v>
      </c>
      <c r="F416" s="222" t="s">
        <v>340</v>
      </c>
      <c r="G416" s="220"/>
      <c r="H416" s="223">
        <v>22.927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162</v>
      </c>
      <c r="AU416" s="229" t="s">
        <v>86</v>
      </c>
      <c r="AV416" s="14" t="s">
        <v>86</v>
      </c>
      <c r="AW416" s="14" t="s">
        <v>32</v>
      </c>
      <c r="AX416" s="14" t="s">
        <v>77</v>
      </c>
      <c r="AY416" s="229" t="s">
        <v>151</v>
      </c>
    </row>
    <row r="417" spans="1:65" s="13" customFormat="1" ht="11.25" x14ac:dyDescent="0.2">
      <c r="B417" s="209"/>
      <c r="C417" s="210"/>
      <c r="D417" s="204" t="s">
        <v>162</v>
      </c>
      <c r="E417" s="211" t="s">
        <v>1</v>
      </c>
      <c r="F417" s="212" t="s">
        <v>319</v>
      </c>
      <c r="G417" s="210"/>
      <c r="H417" s="211" t="s">
        <v>1</v>
      </c>
      <c r="I417" s="213"/>
      <c r="J417" s="210"/>
      <c r="K417" s="210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162</v>
      </c>
      <c r="AU417" s="218" t="s">
        <v>86</v>
      </c>
      <c r="AV417" s="13" t="s">
        <v>84</v>
      </c>
      <c r="AW417" s="13" t="s">
        <v>32</v>
      </c>
      <c r="AX417" s="13" t="s">
        <v>77</v>
      </c>
      <c r="AY417" s="218" t="s">
        <v>151</v>
      </c>
    </row>
    <row r="418" spans="1:65" s="14" customFormat="1" ht="11.25" x14ac:dyDescent="0.2">
      <c r="B418" s="219"/>
      <c r="C418" s="220"/>
      <c r="D418" s="204" t="s">
        <v>162</v>
      </c>
      <c r="E418" s="221" t="s">
        <v>1</v>
      </c>
      <c r="F418" s="222" t="s">
        <v>320</v>
      </c>
      <c r="G418" s="220"/>
      <c r="H418" s="223">
        <v>17.68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162</v>
      </c>
      <c r="AU418" s="229" t="s">
        <v>86</v>
      </c>
      <c r="AV418" s="14" t="s">
        <v>86</v>
      </c>
      <c r="AW418" s="14" t="s">
        <v>32</v>
      </c>
      <c r="AX418" s="14" t="s">
        <v>77</v>
      </c>
      <c r="AY418" s="229" t="s">
        <v>151</v>
      </c>
    </row>
    <row r="419" spans="1:65" s="14" customFormat="1" ht="11.25" x14ac:dyDescent="0.2">
      <c r="B419" s="219"/>
      <c r="C419" s="220"/>
      <c r="D419" s="204" t="s">
        <v>162</v>
      </c>
      <c r="E419" s="221" t="s">
        <v>1</v>
      </c>
      <c r="F419" s="222" t="s">
        <v>321</v>
      </c>
      <c r="G419" s="220"/>
      <c r="H419" s="223">
        <v>0.85399999999999998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162</v>
      </c>
      <c r="AU419" s="229" t="s">
        <v>86</v>
      </c>
      <c r="AV419" s="14" t="s">
        <v>86</v>
      </c>
      <c r="AW419" s="14" t="s">
        <v>32</v>
      </c>
      <c r="AX419" s="14" t="s">
        <v>77</v>
      </c>
      <c r="AY419" s="229" t="s">
        <v>151</v>
      </c>
    </row>
    <row r="420" spans="1:65" s="14" customFormat="1" ht="11.25" x14ac:dyDescent="0.2">
      <c r="B420" s="219"/>
      <c r="C420" s="220"/>
      <c r="D420" s="204" t="s">
        <v>162</v>
      </c>
      <c r="E420" s="221" t="s">
        <v>1</v>
      </c>
      <c r="F420" s="222" t="s">
        <v>322</v>
      </c>
      <c r="G420" s="220"/>
      <c r="H420" s="223">
        <v>9.0619999999999994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162</v>
      </c>
      <c r="AU420" s="229" t="s">
        <v>86</v>
      </c>
      <c r="AV420" s="14" t="s">
        <v>86</v>
      </c>
      <c r="AW420" s="14" t="s">
        <v>32</v>
      </c>
      <c r="AX420" s="14" t="s">
        <v>77</v>
      </c>
      <c r="AY420" s="229" t="s">
        <v>151</v>
      </c>
    </row>
    <row r="421" spans="1:65" s="13" customFormat="1" ht="11.25" x14ac:dyDescent="0.2">
      <c r="B421" s="209"/>
      <c r="C421" s="210"/>
      <c r="D421" s="204" t="s">
        <v>162</v>
      </c>
      <c r="E421" s="211" t="s">
        <v>1</v>
      </c>
      <c r="F421" s="212" t="s">
        <v>352</v>
      </c>
      <c r="G421" s="210"/>
      <c r="H421" s="211" t="s">
        <v>1</v>
      </c>
      <c r="I421" s="213"/>
      <c r="J421" s="210"/>
      <c r="K421" s="210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162</v>
      </c>
      <c r="AU421" s="218" t="s">
        <v>86</v>
      </c>
      <c r="AV421" s="13" t="s">
        <v>84</v>
      </c>
      <c r="AW421" s="13" t="s">
        <v>32</v>
      </c>
      <c r="AX421" s="13" t="s">
        <v>77</v>
      </c>
      <c r="AY421" s="218" t="s">
        <v>151</v>
      </c>
    </row>
    <row r="422" spans="1:65" s="13" customFormat="1" ht="11.25" x14ac:dyDescent="0.2">
      <c r="B422" s="209"/>
      <c r="C422" s="210"/>
      <c r="D422" s="204" t="s">
        <v>162</v>
      </c>
      <c r="E422" s="211" t="s">
        <v>1</v>
      </c>
      <c r="F422" s="212" t="s">
        <v>353</v>
      </c>
      <c r="G422" s="210"/>
      <c r="H422" s="211" t="s">
        <v>1</v>
      </c>
      <c r="I422" s="213"/>
      <c r="J422" s="210"/>
      <c r="K422" s="210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162</v>
      </c>
      <c r="AU422" s="218" t="s">
        <v>86</v>
      </c>
      <c r="AV422" s="13" t="s">
        <v>84</v>
      </c>
      <c r="AW422" s="13" t="s">
        <v>32</v>
      </c>
      <c r="AX422" s="13" t="s">
        <v>77</v>
      </c>
      <c r="AY422" s="218" t="s">
        <v>151</v>
      </c>
    </row>
    <row r="423" spans="1:65" s="14" customFormat="1" ht="11.25" x14ac:dyDescent="0.2">
      <c r="B423" s="219"/>
      <c r="C423" s="220"/>
      <c r="D423" s="204" t="s">
        <v>162</v>
      </c>
      <c r="E423" s="221" t="s">
        <v>1</v>
      </c>
      <c r="F423" s="222" t="s">
        <v>84</v>
      </c>
      <c r="G423" s="220"/>
      <c r="H423" s="223">
        <v>1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162</v>
      </c>
      <c r="AU423" s="229" t="s">
        <v>86</v>
      </c>
      <c r="AV423" s="14" t="s">
        <v>86</v>
      </c>
      <c r="AW423" s="14" t="s">
        <v>32</v>
      </c>
      <c r="AX423" s="14" t="s">
        <v>77</v>
      </c>
      <c r="AY423" s="229" t="s">
        <v>151</v>
      </c>
    </row>
    <row r="424" spans="1:65" s="12" customFormat="1" ht="22.9" customHeight="1" x14ac:dyDescent="0.2">
      <c r="B424" s="175"/>
      <c r="C424" s="176"/>
      <c r="D424" s="177" t="s">
        <v>76</v>
      </c>
      <c r="E424" s="189" t="s">
        <v>232</v>
      </c>
      <c r="F424" s="189" t="s">
        <v>384</v>
      </c>
      <c r="G424" s="176"/>
      <c r="H424" s="176"/>
      <c r="I424" s="179"/>
      <c r="J424" s="190">
        <f>BK424</f>
        <v>0</v>
      </c>
      <c r="K424" s="176"/>
      <c r="L424" s="181"/>
      <c r="M424" s="182"/>
      <c r="N424" s="183"/>
      <c r="O424" s="183"/>
      <c r="P424" s="184">
        <f>SUM(P425:P484)</f>
        <v>0</v>
      </c>
      <c r="Q424" s="183"/>
      <c r="R424" s="184">
        <f>SUM(R425:R484)</f>
        <v>1.2800000000000001E-3</v>
      </c>
      <c r="S424" s="183"/>
      <c r="T424" s="185">
        <f>SUM(T425:T484)</f>
        <v>12.759200999999997</v>
      </c>
      <c r="AR424" s="186" t="s">
        <v>84</v>
      </c>
      <c r="AT424" s="187" t="s">
        <v>76</v>
      </c>
      <c r="AU424" s="187" t="s">
        <v>84</v>
      </c>
      <c r="AY424" s="186" t="s">
        <v>151</v>
      </c>
      <c r="BK424" s="188">
        <f>SUM(BK425:BK484)</f>
        <v>0</v>
      </c>
    </row>
    <row r="425" spans="1:65" s="2" customFormat="1" ht="16.5" customHeight="1" x14ac:dyDescent="0.2">
      <c r="A425" s="34"/>
      <c r="B425" s="35"/>
      <c r="C425" s="191" t="s">
        <v>385</v>
      </c>
      <c r="D425" s="191" t="s">
        <v>153</v>
      </c>
      <c r="E425" s="192" t="s">
        <v>386</v>
      </c>
      <c r="F425" s="193" t="s">
        <v>387</v>
      </c>
      <c r="G425" s="194" t="s">
        <v>156</v>
      </c>
      <c r="H425" s="195">
        <v>1.58</v>
      </c>
      <c r="I425" s="196"/>
      <c r="J425" s="197">
        <f>ROUND(I425*H425,2)</f>
        <v>0</v>
      </c>
      <c r="K425" s="193" t="s">
        <v>157</v>
      </c>
      <c r="L425" s="39"/>
      <c r="M425" s="198" t="s">
        <v>1</v>
      </c>
      <c r="N425" s="199" t="s">
        <v>42</v>
      </c>
      <c r="O425" s="71"/>
      <c r="P425" s="200">
        <f>O425*H425</f>
        <v>0</v>
      </c>
      <c r="Q425" s="200">
        <v>0</v>
      </c>
      <c r="R425" s="200">
        <f>Q425*H425</f>
        <v>0</v>
      </c>
      <c r="S425" s="200">
        <v>5.5E-2</v>
      </c>
      <c r="T425" s="201">
        <f>S425*H425</f>
        <v>8.6900000000000005E-2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2" t="s">
        <v>158</v>
      </c>
      <c r="AT425" s="202" t="s">
        <v>153</v>
      </c>
      <c r="AU425" s="202" t="s">
        <v>86</v>
      </c>
      <c r="AY425" s="17" t="s">
        <v>151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17" t="s">
        <v>84</v>
      </c>
      <c r="BK425" s="203">
        <f>ROUND(I425*H425,2)</f>
        <v>0</v>
      </c>
      <c r="BL425" s="17" t="s">
        <v>158</v>
      </c>
      <c r="BM425" s="202" t="s">
        <v>388</v>
      </c>
    </row>
    <row r="426" spans="1:65" s="2" customFormat="1" ht="19.5" x14ac:dyDescent="0.2">
      <c r="A426" s="34"/>
      <c r="B426" s="35"/>
      <c r="C426" s="36"/>
      <c r="D426" s="204" t="s">
        <v>160</v>
      </c>
      <c r="E426" s="36"/>
      <c r="F426" s="205" t="s">
        <v>389</v>
      </c>
      <c r="G426" s="36"/>
      <c r="H426" s="36"/>
      <c r="I426" s="206"/>
      <c r="J426" s="36"/>
      <c r="K426" s="36"/>
      <c r="L426" s="39"/>
      <c r="M426" s="207"/>
      <c r="N426" s="208"/>
      <c r="O426" s="71"/>
      <c r="P426" s="71"/>
      <c r="Q426" s="71"/>
      <c r="R426" s="71"/>
      <c r="S426" s="71"/>
      <c r="T426" s="72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160</v>
      </c>
      <c r="AU426" s="17" t="s">
        <v>86</v>
      </c>
    </row>
    <row r="427" spans="1:65" s="13" customFormat="1" ht="11.25" x14ac:dyDescent="0.2">
      <c r="B427" s="209"/>
      <c r="C427" s="210"/>
      <c r="D427" s="204" t="s">
        <v>162</v>
      </c>
      <c r="E427" s="211" t="s">
        <v>1</v>
      </c>
      <c r="F427" s="212" t="s">
        <v>264</v>
      </c>
      <c r="G427" s="210"/>
      <c r="H427" s="211" t="s">
        <v>1</v>
      </c>
      <c r="I427" s="213"/>
      <c r="J427" s="210"/>
      <c r="K427" s="210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162</v>
      </c>
      <c r="AU427" s="218" t="s">
        <v>86</v>
      </c>
      <c r="AV427" s="13" t="s">
        <v>84</v>
      </c>
      <c r="AW427" s="13" t="s">
        <v>32</v>
      </c>
      <c r="AX427" s="13" t="s">
        <v>77</v>
      </c>
      <c r="AY427" s="218" t="s">
        <v>151</v>
      </c>
    </row>
    <row r="428" spans="1:65" s="14" customFormat="1" ht="11.25" x14ac:dyDescent="0.2">
      <c r="B428" s="219"/>
      <c r="C428" s="220"/>
      <c r="D428" s="204" t="s">
        <v>162</v>
      </c>
      <c r="E428" s="221" t="s">
        <v>1</v>
      </c>
      <c r="F428" s="222" t="s">
        <v>390</v>
      </c>
      <c r="G428" s="220"/>
      <c r="H428" s="223">
        <v>1.58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162</v>
      </c>
      <c r="AU428" s="229" t="s">
        <v>86</v>
      </c>
      <c r="AV428" s="14" t="s">
        <v>86</v>
      </c>
      <c r="AW428" s="14" t="s">
        <v>32</v>
      </c>
      <c r="AX428" s="14" t="s">
        <v>77</v>
      </c>
      <c r="AY428" s="229" t="s">
        <v>151</v>
      </c>
    </row>
    <row r="429" spans="1:65" s="2" customFormat="1" ht="16.5" customHeight="1" x14ac:dyDescent="0.2">
      <c r="A429" s="34"/>
      <c r="B429" s="35"/>
      <c r="C429" s="191" t="s">
        <v>391</v>
      </c>
      <c r="D429" s="191" t="s">
        <v>153</v>
      </c>
      <c r="E429" s="192" t="s">
        <v>392</v>
      </c>
      <c r="F429" s="193" t="s">
        <v>393</v>
      </c>
      <c r="G429" s="194" t="s">
        <v>167</v>
      </c>
      <c r="H429" s="195">
        <v>0.94799999999999995</v>
      </c>
      <c r="I429" s="196"/>
      <c r="J429" s="197">
        <f>ROUND(I429*H429,2)</f>
        <v>0</v>
      </c>
      <c r="K429" s="193" t="s">
        <v>157</v>
      </c>
      <c r="L429" s="39"/>
      <c r="M429" s="198" t="s">
        <v>1</v>
      </c>
      <c r="N429" s="199" t="s">
        <v>42</v>
      </c>
      <c r="O429" s="71"/>
      <c r="P429" s="200">
        <f>O429*H429</f>
        <v>0</v>
      </c>
      <c r="Q429" s="200">
        <v>0</v>
      </c>
      <c r="R429" s="200">
        <f>Q429*H429</f>
        <v>0</v>
      </c>
      <c r="S429" s="200">
        <v>1.8</v>
      </c>
      <c r="T429" s="201">
        <f>S429*H429</f>
        <v>1.7063999999999999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2" t="s">
        <v>158</v>
      </c>
      <c r="AT429" s="202" t="s">
        <v>153</v>
      </c>
      <c r="AU429" s="202" t="s">
        <v>86</v>
      </c>
      <c r="AY429" s="17" t="s">
        <v>151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17" t="s">
        <v>84</v>
      </c>
      <c r="BK429" s="203">
        <f>ROUND(I429*H429,2)</f>
        <v>0</v>
      </c>
      <c r="BL429" s="17" t="s">
        <v>158</v>
      </c>
      <c r="BM429" s="202" t="s">
        <v>394</v>
      </c>
    </row>
    <row r="430" spans="1:65" s="2" customFormat="1" ht="19.5" x14ac:dyDescent="0.2">
      <c r="A430" s="34"/>
      <c r="B430" s="35"/>
      <c r="C430" s="36"/>
      <c r="D430" s="204" t="s">
        <v>160</v>
      </c>
      <c r="E430" s="36"/>
      <c r="F430" s="205" t="s">
        <v>395</v>
      </c>
      <c r="G430" s="36"/>
      <c r="H430" s="36"/>
      <c r="I430" s="206"/>
      <c r="J430" s="36"/>
      <c r="K430" s="36"/>
      <c r="L430" s="39"/>
      <c r="M430" s="207"/>
      <c r="N430" s="208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160</v>
      </c>
      <c r="AU430" s="17" t="s">
        <v>86</v>
      </c>
    </row>
    <row r="431" spans="1:65" s="13" customFormat="1" ht="11.25" x14ac:dyDescent="0.2">
      <c r="B431" s="209"/>
      <c r="C431" s="210"/>
      <c r="D431" s="204" t="s">
        <v>162</v>
      </c>
      <c r="E431" s="211" t="s">
        <v>1</v>
      </c>
      <c r="F431" s="212" t="s">
        <v>264</v>
      </c>
      <c r="G431" s="210"/>
      <c r="H431" s="211" t="s">
        <v>1</v>
      </c>
      <c r="I431" s="213"/>
      <c r="J431" s="210"/>
      <c r="K431" s="210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162</v>
      </c>
      <c r="AU431" s="218" t="s">
        <v>86</v>
      </c>
      <c r="AV431" s="13" t="s">
        <v>84</v>
      </c>
      <c r="AW431" s="13" t="s">
        <v>32</v>
      </c>
      <c r="AX431" s="13" t="s">
        <v>77</v>
      </c>
      <c r="AY431" s="218" t="s">
        <v>151</v>
      </c>
    </row>
    <row r="432" spans="1:65" s="14" customFormat="1" ht="11.25" x14ac:dyDescent="0.2">
      <c r="B432" s="219"/>
      <c r="C432" s="220"/>
      <c r="D432" s="204" t="s">
        <v>162</v>
      </c>
      <c r="E432" s="221" t="s">
        <v>1</v>
      </c>
      <c r="F432" s="222" t="s">
        <v>396</v>
      </c>
      <c r="G432" s="220"/>
      <c r="H432" s="223">
        <v>0.94799999999999995</v>
      </c>
      <c r="I432" s="224"/>
      <c r="J432" s="220"/>
      <c r="K432" s="220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162</v>
      </c>
      <c r="AU432" s="229" t="s">
        <v>86</v>
      </c>
      <c r="AV432" s="14" t="s">
        <v>86</v>
      </c>
      <c r="AW432" s="14" t="s">
        <v>32</v>
      </c>
      <c r="AX432" s="14" t="s">
        <v>77</v>
      </c>
      <c r="AY432" s="229" t="s">
        <v>151</v>
      </c>
    </row>
    <row r="433" spans="1:65" s="2" customFormat="1" ht="16.5" customHeight="1" x14ac:dyDescent="0.2">
      <c r="A433" s="34"/>
      <c r="B433" s="35"/>
      <c r="C433" s="191" t="s">
        <v>397</v>
      </c>
      <c r="D433" s="191" t="s">
        <v>153</v>
      </c>
      <c r="E433" s="192" t="s">
        <v>398</v>
      </c>
      <c r="F433" s="193" t="s">
        <v>399</v>
      </c>
      <c r="G433" s="194" t="s">
        <v>283</v>
      </c>
      <c r="H433" s="195">
        <v>1</v>
      </c>
      <c r="I433" s="196"/>
      <c r="J433" s="197">
        <f>ROUND(I433*H433,2)</f>
        <v>0</v>
      </c>
      <c r="K433" s="193" t="s">
        <v>157</v>
      </c>
      <c r="L433" s="39"/>
      <c r="M433" s="198" t="s">
        <v>1</v>
      </c>
      <c r="N433" s="199" t="s">
        <v>42</v>
      </c>
      <c r="O433" s="71"/>
      <c r="P433" s="200">
        <f>O433*H433</f>
        <v>0</v>
      </c>
      <c r="Q433" s="200">
        <v>1.2800000000000001E-3</v>
      </c>
      <c r="R433" s="200">
        <f>Q433*H433</f>
        <v>1.2800000000000001E-3</v>
      </c>
      <c r="S433" s="200">
        <v>2.1000000000000001E-2</v>
      </c>
      <c r="T433" s="201">
        <f>S433*H433</f>
        <v>2.1000000000000001E-2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2" t="s">
        <v>158</v>
      </c>
      <c r="AT433" s="202" t="s">
        <v>153</v>
      </c>
      <c r="AU433" s="202" t="s">
        <v>86</v>
      </c>
      <c r="AY433" s="17" t="s">
        <v>151</v>
      </c>
      <c r="BE433" s="203">
        <f>IF(N433="základní",J433,0)</f>
        <v>0</v>
      </c>
      <c r="BF433" s="203">
        <f>IF(N433="snížená",J433,0)</f>
        <v>0</v>
      </c>
      <c r="BG433" s="203">
        <f>IF(N433="zákl. přenesená",J433,0)</f>
        <v>0</v>
      </c>
      <c r="BH433" s="203">
        <f>IF(N433="sníž. přenesená",J433,0)</f>
        <v>0</v>
      </c>
      <c r="BI433" s="203">
        <f>IF(N433="nulová",J433,0)</f>
        <v>0</v>
      </c>
      <c r="BJ433" s="17" t="s">
        <v>84</v>
      </c>
      <c r="BK433" s="203">
        <f>ROUND(I433*H433,2)</f>
        <v>0</v>
      </c>
      <c r="BL433" s="17" t="s">
        <v>158</v>
      </c>
      <c r="BM433" s="202" t="s">
        <v>400</v>
      </c>
    </row>
    <row r="434" spans="1:65" s="2" customFormat="1" ht="19.5" x14ac:dyDescent="0.2">
      <c r="A434" s="34"/>
      <c r="B434" s="35"/>
      <c r="C434" s="36"/>
      <c r="D434" s="204" t="s">
        <v>160</v>
      </c>
      <c r="E434" s="36"/>
      <c r="F434" s="205" t="s">
        <v>401</v>
      </c>
      <c r="G434" s="36"/>
      <c r="H434" s="36"/>
      <c r="I434" s="206"/>
      <c r="J434" s="36"/>
      <c r="K434" s="36"/>
      <c r="L434" s="39"/>
      <c r="M434" s="207"/>
      <c r="N434" s="208"/>
      <c r="O434" s="71"/>
      <c r="P434" s="71"/>
      <c r="Q434" s="71"/>
      <c r="R434" s="71"/>
      <c r="S434" s="71"/>
      <c r="T434" s="72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160</v>
      </c>
      <c r="AU434" s="17" t="s">
        <v>86</v>
      </c>
    </row>
    <row r="435" spans="1:65" s="14" customFormat="1" ht="11.25" x14ac:dyDescent="0.2">
      <c r="B435" s="219"/>
      <c r="C435" s="220"/>
      <c r="D435" s="204" t="s">
        <v>162</v>
      </c>
      <c r="E435" s="221" t="s">
        <v>1</v>
      </c>
      <c r="F435" s="222" t="s">
        <v>402</v>
      </c>
      <c r="G435" s="220"/>
      <c r="H435" s="223">
        <v>1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162</v>
      </c>
      <c r="AU435" s="229" t="s">
        <v>86</v>
      </c>
      <c r="AV435" s="14" t="s">
        <v>86</v>
      </c>
      <c r="AW435" s="14" t="s">
        <v>32</v>
      </c>
      <c r="AX435" s="14" t="s">
        <v>77</v>
      </c>
      <c r="AY435" s="229" t="s">
        <v>151</v>
      </c>
    </row>
    <row r="436" spans="1:65" s="2" customFormat="1" ht="24.2" customHeight="1" x14ac:dyDescent="0.2">
      <c r="A436" s="34"/>
      <c r="B436" s="35"/>
      <c r="C436" s="191" t="s">
        <v>403</v>
      </c>
      <c r="D436" s="191" t="s">
        <v>153</v>
      </c>
      <c r="E436" s="192" t="s">
        <v>404</v>
      </c>
      <c r="F436" s="193" t="s">
        <v>405</v>
      </c>
      <c r="G436" s="194" t="s">
        <v>156</v>
      </c>
      <c r="H436" s="195">
        <v>27.596</v>
      </c>
      <c r="I436" s="196"/>
      <c r="J436" s="197">
        <f>ROUND(I436*H436,2)</f>
        <v>0</v>
      </c>
      <c r="K436" s="193" t="s">
        <v>157</v>
      </c>
      <c r="L436" s="39"/>
      <c r="M436" s="198" t="s">
        <v>1</v>
      </c>
      <c r="N436" s="199" t="s">
        <v>42</v>
      </c>
      <c r="O436" s="71"/>
      <c r="P436" s="200">
        <f>O436*H436</f>
        <v>0</v>
      </c>
      <c r="Q436" s="200">
        <v>0</v>
      </c>
      <c r="R436" s="200">
        <f>Q436*H436</f>
        <v>0</v>
      </c>
      <c r="S436" s="200">
        <v>2.9000000000000001E-2</v>
      </c>
      <c r="T436" s="201">
        <f>S436*H436</f>
        <v>0.800284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2" t="s">
        <v>158</v>
      </c>
      <c r="AT436" s="202" t="s">
        <v>153</v>
      </c>
      <c r="AU436" s="202" t="s">
        <v>86</v>
      </c>
      <c r="AY436" s="17" t="s">
        <v>151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17" t="s">
        <v>84</v>
      </c>
      <c r="BK436" s="203">
        <f>ROUND(I436*H436,2)</f>
        <v>0</v>
      </c>
      <c r="BL436" s="17" t="s">
        <v>158</v>
      </c>
      <c r="BM436" s="202" t="s">
        <v>406</v>
      </c>
    </row>
    <row r="437" spans="1:65" s="2" customFormat="1" ht="19.5" x14ac:dyDescent="0.2">
      <c r="A437" s="34"/>
      <c r="B437" s="35"/>
      <c r="C437" s="36"/>
      <c r="D437" s="204" t="s">
        <v>160</v>
      </c>
      <c r="E437" s="36"/>
      <c r="F437" s="205" t="s">
        <v>407</v>
      </c>
      <c r="G437" s="36"/>
      <c r="H437" s="36"/>
      <c r="I437" s="206"/>
      <c r="J437" s="36"/>
      <c r="K437" s="36"/>
      <c r="L437" s="39"/>
      <c r="M437" s="207"/>
      <c r="N437" s="208"/>
      <c r="O437" s="71"/>
      <c r="P437" s="71"/>
      <c r="Q437" s="71"/>
      <c r="R437" s="71"/>
      <c r="S437" s="71"/>
      <c r="T437" s="72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160</v>
      </c>
      <c r="AU437" s="17" t="s">
        <v>86</v>
      </c>
    </row>
    <row r="438" spans="1:65" s="13" customFormat="1" ht="11.25" x14ac:dyDescent="0.2">
      <c r="B438" s="209"/>
      <c r="C438" s="210"/>
      <c r="D438" s="204" t="s">
        <v>162</v>
      </c>
      <c r="E438" s="211" t="s">
        <v>1</v>
      </c>
      <c r="F438" s="212" t="s">
        <v>318</v>
      </c>
      <c r="G438" s="210"/>
      <c r="H438" s="211" t="s">
        <v>1</v>
      </c>
      <c r="I438" s="213"/>
      <c r="J438" s="210"/>
      <c r="K438" s="210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162</v>
      </c>
      <c r="AU438" s="218" t="s">
        <v>86</v>
      </c>
      <c r="AV438" s="13" t="s">
        <v>84</v>
      </c>
      <c r="AW438" s="13" t="s">
        <v>32</v>
      </c>
      <c r="AX438" s="13" t="s">
        <v>77</v>
      </c>
      <c r="AY438" s="218" t="s">
        <v>151</v>
      </c>
    </row>
    <row r="439" spans="1:65" s="13" customFormat="1" ht="11.25" x14ac:dyDescent="0.2">
      <c r="B439" s="209"/>
      <c r="C439" s="210"/>
      <c r="D439" s="204" t="s">
        <v>162</v>
      </c>
      <c r="E439" s="211" t="s">
        <v>1</v>
      </c>
      <c r="F439" s="212" t="s">
        <v>319</v>
      </c>
      <c r="G439" s="210"/>
      <c r="H439" s="211" t="s">
        <v>1</v>
      </c>
      <c r="I439" s="213"/>
      <c r="J439" s="210"/>
      <c r="K439" s="210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162</v>
      </c>
      <c r="AU439" s="218" t="s">
        <v>86</v>
      </c>
      <c r="AV439" s="13" t="s">
        <v>84</v>
      </c>
      <c r="AW439" s="13" t="s">
        <v>32</v>
      </c>
      <c r="AX439" s="13" t="s">
        <v>77</v>
      </c>
      <c r="AY439" s="218" t="s">
        <v>151</v>
      </c>
    </row>
    <row r="440" spans="1:65" s="14" customFormat="1" ht="11.25" x14ac:dyDescent="0.2">
      <c r="B440" s="219"/>
      <c r="C440" s="220"/>
      <c r="D440" s="204" t="s">
        <v>162</v>
      </c>
      <c r="E440" s="221" t="s">
        <v>1</v>
      </c>
      <c r="F440" s="222" t="s">
        <v>320</v>
      </c>
      <c r="G440" s="220"/>
      <c r="H440" s="223">
        <v>17.68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162</v>
      </c>
      <c r="AU440" s="229" t="s">
        <v>86</v>
      </c>
      <c r="AV440" s="14" t="s">
        <v>86</v>
      </c>
      <c r="AW440" s="14" t="s">
        <v>32</v>
      </c>
      <c r="AX440" s="14" t="s">
        <v>77</v>
      </c>
      <c r="AY440" s="229" t="s">
        <v>151</v>
      </c>
    </row>
    <row r="441" spans="1:65" s="14" customFormat="1" ht="11.25" x14ac:dyDescent="0.2">
      <c r="B441" s="219"/>
      <c r="C441" s="220"/>
      <c r="D441" s="204" t="s">
        <v>162</v>
      </c>
      <c r="E441" s="221" t="s">
        <v>1</v>
      </c>
      <c r="F441" s="222" t="s">
        <v>321</v>
      </c>
      <c r="G441" s="220"/>
      <c r="H441" s="223">
        <v>0.85399999999999998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162</v>
      </c>
      <c r="AU441" s="229" t="s">
        <v>86</v>
      </c>
      <c r="AV441" s="14" t="s">
        <v>86</v>
      </c>
      <c r="AW441" s="14" t="s">
        <v>32</v>
      </c>
      <c r="AX441" s="14" t="s">
        <v>77</v>
      </c>
      <c r="AY441" s="229" t="s">
        <v>151</v>
      </c>
    </row>
    <row r="442" spans="1:65" s="14" customFormat="1" ht="11.25" x14ac:dyDescent="0.2">
      <c r="B442" s="219"/>
      <c r="C442" s="220"/>
      <c r="D442" s="204" t="s">
        <v>162</v>
      </c>
      <c r="E442" s="221" t="s">
        <v>1</v>
      </c>
      <c r="F442" s="222" t="s">
        <v>322</v>
      </c>
      <c r="G442" s="220"/>
      <c r="H442" s="223">
        <v>9.0619999999999994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162</v>
      </c>
      <c r="AU442" s="229" t="s">
        <v>86</v>
      </c>
      <c r="AV442" s="14" t="s">
        <v>86</v>
      </c>
      <c r="AW442" s="14" t="s">
        <v>32</v>
      </c>
      <c r="AX442" s="14" t="s">
        <v>77</v>
      </c>
      <c r="AY442" s="229" t="s">
        <v>151</v>
      </c>
    </row>
    <row r="443" spans="1:65" s="2" customFormat="1" ht="24.2" customHeight="1" x14ac:dyDescent="0.2">
      <c r="A443" s="34"/>
      <c r="B443" s="35"/>
      <c r="C443" s="191" t="s">
        <v>408</v>
      </c>
      <c r="D443" s="191" t="s">
        <v>153</v>
      </c>
      <c r="E443" s="192" t="s">
        <v>409</v>
      </c>
      <c r="F443" s="193" t="s">
        <v>410</v>
      </c>
      <c r="G443" s="194" t="s">
        <v>156</v>
      </c>
      <c r="H443" s="195">
        <v>147.261</v>
      </c>
      <c r="I443" s="196"/>
      <c r="J443" s="197">
        <f>ROUND(I443*H443,2)</f>
        <v>0</v>
      </c>
      <c r="K443" s="193" t="s">
        <v>157</v>
      </c>
      <c r="L443" s="39"/>
      <c r="M443" s="198" t="s">
        <v>1</v>
      </c>
      <c r="N443" s="199" t="s">
        <v>42</v>
      </c>
      <c r="O443" s="71"/>
      <c r="P443" s="200">
        <f>O443*H443</f>
        <v>0</v>
      </c>
      <c r="Q443" s="200">
        <v>0</v>
      </c>
      <c r="R443" s="200">
        <f>Q443*H443</f>
        <v>0</v>
      </c>
      <c r="S443" s="200">
        <v>5.8999999999999997E-2</v>
      </c>
      <c r="T443" s="201">
        <f>S443*H443</f>
        <v>8.6883989999999987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02" t="s">
        <v>158</v>
      </c>
      <c r="AT443" s="202" t="s">
        <v>153</v>
      </c>
      <c r="AU443" s="202" t="s">
        <v>86</v>
      </c>
      <c r="AY443" s="17" t="s">
        <v>151</v>
      </c>
      <c r="BE443" s="203">
        <f>IF(N443="základní",J443,0)</f>
        <v>0</v>
      </c>
      <c r="BF443" s="203">
        <f>IF(N443="snížená",J443,0)</f>
        <v>0</v>
      </c>
      <c r="BG443" s="203">
        <f>IF(N443="zákl. přenesená",J443,0)</f>
        <v>0</v>
      </c>
      <c r="BH443" s="203">
        <f>IF(N443="sníž. přenesená",J443,0)</f>
        <v>0</v>
      </c>
      <c r="BI443" s="203">
        <f>IF(N443="nulová",J443,0)</f>
        <v>0</v>
      </c>
      <c r="BJ443" s="17" t="s">
        <v>84</v>
      </c>
      <c r="BK443" s="203">
        <f>ROUND(I443*H443,2)</f>
        <v>0</v>
      </c>
      <c r="BL443" s="17" t="s">
        <v>158</v>
      </c>
      <c r="BM443" s="202" t="s">
        <v>411</v>
      </c>
    </row>
    <row r="444" spans="1:65" s="2" customFormat="1" ht="19.5" x14ac:dyDescent="0.2">
      <c r="A444" s="34"/>
      <c r="B444" s="35"/>
      <c r="C444" s="36"/>
      <c r="D444" s="204" t="s">
        <v>160</v>
      </c>
      <c r="E444" s="36"/>
      <c r="F444" s="205" t="s">
        <v>412</v>
      </c>
      <c r="G444" s="36"/>
      <c r="H444" s="36"/>
      <c r="I444" s="206"/>
      <c r="J444" s="36"/>
      <c r="K444" s="36"/>
      <c r="L444" s="39"/>
      <c r="M444" s="207"/>
      <c r="N444" s="208"/>
      <c r="O444" s="71"/>
      <c r="P444" s="71"/>
      <c r="Q444" s="71"/>
      <c r="R444" s="71"/>
      <c r="S444" s="71"/>
      <c r="T444" s="72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160</v>
      </c>
      <c r="AU444" s="17" t="s">
        <v>86</v>
      </c>
    </row>
    <row r="445" spans="1:65" s="13" customFormat="1" ht="11.25" x14ac:dyDescent="0.2">
      <c r="B445" s="209"/>
      <c r="C445" s="210"/>
      <c r="D445" s="204" t="s">
        <v>162</v>
      </c>
      <c r="E445" s="211" t="s">
        <v>1</v>
      </c>
      <c r="F445" s="212" t="s">
        <v>413</v>
      </c>
      <c r="G445" s="210"/>
      <c r="H445" s="211" t="s">
        <v>1</v>
      </c>
      <c r="I445" s="213"/>
      <c r="J445" s="210"/>
      <c r="K445" s="210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162</v>
      </c>
      <c r="AU445" s="218" t="s">
        <v>86</v>
      </c>
      <c r="AV445" s="13" t="s">
        <v>84</v>
      </c>
      <c r="AW445" s="13" t="s">
        <v>32</v>
      </c>
      <c r="AX445" s="13" t="s">
        <v>77</v>
      </c>
      <c r="AY445" s="218" t="s">
        <v>151</v>
      </c>
    </row>
    <row r="446" spans="1:65" s="13" customFormat="1" ht="11.25" x14ac:dyDescent="0.2">
      <c r="B446" s="209"/>
      <c r="C446" s="210"/>
      <c r="D446" s="204" t="s">
        <v>162</v>
      </c>
      <c r="E446" s="211" t="s">
        <v>1</v>
      </c>
      <c r="F446" s="212" t="s">
        <v>414</v>
      </c>
      <c r="G446" s="210"/>
      <c r="H446" s="211" t="s">
        <v>1</v>
      </c>
      <c r="I446" s="213"/>
      <c r="J446" s="210"/>
      <c r="K446" s="210"/>
      <c r="L446" s="214"/>
      <c r="M446" s="215"/>
      <c r="N446" s="216"/>
      <c r="O446" s="216"/>
      <c r="P446" s="216"/>
      <c r="Q446" s="216"/>
      <c r="R446" s="216"/>
      <c r="S446" s="216"/>
      <c r="T446" s="217"/>
      <c r="AT446" s="218" t="s">
        <v>162</v>
      </c>
      <c r="AU446" s="218" t="s">
        <v>86</v>
      </c>
      <c r="AV446" s="13" t="s">
        <v>84</v>
      </c>
      <c r="AW446" s="13" t="s">
        <v>32</v>
      </c>
      <c r="AX446" s="13" t="s">
        <v>77</v>
      </c>
      <c r="AY446" s="218" t="s">
        <v>151</v>
      </c>
    </row>
    <row r="447" spans="1:65" s="13" customFormat="1" ht="11.25" x14ac:dyDescent="0.2">
      <c r="B447" s="209"/>
      <c r="C447" s="210"/>
      <c r="D447" s="204" t="s">
        <v>162</v>
      </c>
      <c r="E447" s="211" t="s">
        <v>1</v>
      </c>
      <c r="F447" s="212" t="s">
        <v>264</v>
      </c>
      <c r="G447" s="210"/>
      <c r="H447" s="211" t="s">
        <v>1</v>
      </c>
      <c r="I447" s="213"/>
      <c r="J447" s="210"/>
      <c r="K447" s="210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162</v>
      </c>
      <c r="AU447" s="218" t="s">
        <v>86</v>
      </c>
      <c r="AV447" s="13" t="s">
        <v>84</v>
      </c>
      <c r="AW447" s="13" t="s">
        <v>32</v>
      </c>
      <c r="AX447" s="13" t="s">
        <v>77</v>
      </c>
      <c r="AY447" s="218" t="s">
        <v>151</v>
      </c>
    </row>
    <row r="448" spans="1:65" s="14" customFormat="1" ht="11.25" x14ac:dyDescent="0.2">
      <c r="B448" s="219"/>
      <c r="C448" s="220"/>
      <c r="D448" s="204" t="s">
        <v>162</v>
      </c>
      <c r="E448" s="221" t="s">
        <v>1</v>
      </c>
      <c r="F448" s="222" t="s">
        <v>328</v>
      </c>
      <c r="G448" s="220"/>
      <c r="H448" s="223">
        <v>36.939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162</v>
      </c>
      <c r="AU448" s="229" t="s">
        <v>86</v>
      </c>
      <c r="AV448" s="14" t="s">
        <v>86</v>
      </c>
      <c r="AW448" s="14" t="s">
        <v>32</v>
      </c>
      <c r="AX448" s="14" t="s">
        <v>77</v>
      </c>
      <c r="AY448" s="229" t="s">
        <v>151</v>
      </c>
    </row>
    <row r="449" spans="1:65" s="14" customFormat="1" ht="11.25" x14ac:dyDescent="0.2">
      <c r="B449" s="219"/>
      <c r="C449" s="220"/>
      <c r="D449" s="204" t="s">
        <v>162</v>
      </c>
      <c r="E449" s="221" t="s">
        <v>1</v>
      </c>
      <c r="F449" s="222" t="s">
        <v>329</v>
      </c>
      <c r="G449" s="220"/>
      <c r="H449" s="223">
        <v>-0.626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162</v>
      </c>
      <c r="AU449" s="229" t="s">
        <v>86</v>
      </c>
      <c r="AV449" s="14" t="s">
        <v>86</v>
      </c>
      <c r="AW449" s="14" t="s">
        <v>32</v>
      </c>
      <c r="AX449" s="14" t="s">
        <v>77</v>
      </c>
      <c r="AY449" s="229" t="s">
        <v>151</v>
      </c>
    </row>
    <row r="450" spans="1:65" s="14" customFormat="1" ht="11.25" x14ac:dyDescent="0.2">
      <c r="B450" s="219"/>
      <c r="C450" s="220"/>
      <c r="D450" s="204" t="s">
        <v>162</v>
      </c>
      <c r="E450" s="221" t="s">
        <v>1</v>
      </c>
      <c r="F450" s="222" t="s">
        <v>330</v>
      </c>
      <c r="G450" s="220"/>
      <c r="H450" s="223">
        <v>42.17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162</v>
      </c>
      <c r="AU450" s="229" t="s">
        <v>86</v>
      </c>
      <c r="AV450" s="14" t="s">
        <v>86</v>
      </c>
      <c r="AW450" s="14" t="s">
        <v>32</v>
      </c>
      <c r="AX450" s="14" t="s">
        <v>77</v>
      </c>
      <c r="AY450" s="229" t="s">
        <v>151</v>
      </c>
    </row>
    <row r="451" spans="1:65" s="13" customFormat="1" ht="11.25" x14ac:dyDescent="0.2">
      <c r="B451" s="209"/>
      <c r="C451" s="210"/>
      <c r="D451" s="204" t="s">
        <v>162</v>
      </c>
      <c r="E451" s="211" t="s">
        <v>1</v>
      </c>
      <c r="F451" s="212" t="s">
        <v>297</v>
      </c>
      <c r="G451" s="210"/>
      <c r="H451" s="211" t="s">
        <v>1</v>
      </c>
      <c r="I451" s="213"/>
      <c r="J451" s="210"/>
      <c r="K451" s="210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162</v>
      </c>
      <c r="AU451" s="218" t="s">
        <v>86</v>
      </c>
      <c r="AV451" s="13" t="s">
        <v>84</v>
      </c>
      <c r="AW451" s="13" t="s">
        <v>32</v>
      </c>
      <c r="AX451" s="13" t="s">
        <v>77</v>
      </c>
      <c r="AY451" s="218" t="s">
        <v>151</v>
      </c>
    </row>
    <row r="452" spans="1:65" s="14" customFormat="1" ht="11.25" x14ac:dyDescent="0.2">
      <c r="B452" s="219"/>
      <c r="C452" s="220"/>
      <c r="D452" s="204" t="s">
        <v>162</v>
      </c>
      <c r="E452" s="221" t="s">
        <v>1</v>
      </c>
      <c r="F452" s="222" t="s">
        <v>332</v>
      </c>
      <c r="G452" s="220"/>
      <c r="H452" s="223">
        <v>8.3879999999999999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162</v>
      </c>
      <c r="AU452" s="229" t="s">
        <v>86</v>
      </c>
      <c r="AV452" s="14" t="s">
        <v>86</v>
      </c>
      <c r="AW452" s="14" t="s">
        <v>32</v>
      </c>
      <c r="AX452" s="14" t="s">
        <v>77</v>
      </c>
      <c r="AY452" s="229" t="s">
        <v>151</v>
      </c>
    </row>
    <row r="453" spans="1:65" s="14" customFormat="1" ht="11.25" x14ac:dyDescent="0.2">
      <c r="B453" s="219"/>
      <c r="C453" s="220"/>
      <c r="D453" s="204" t="s">
        <v>162</v>
      </c>
      <c r="E453" s="221" t="s">
        <v>1</v>
      </c>
      <c r="F453" s="222" t="s">
        <v>333</v>
      </c>
      <c r="G453" s="220"/>
      <c r="H453" s="223">
        <v>3.12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162</v>
      </c>
      <c r="AU453" s="229" t="s">
        <v>86</v>
      </c>
      <c r="AV453" s="14" t="s">
        <v>86</v>
      </c>
      <c r="AW453" s="14" t="s">
        <v>32</v>
      </c>
      <c r="AX453" s="14" t="s">
        <v>77</v>
      </c>
      <c r="AY453" s="229" t="s">
        <v>151</v>
      </c>
    </row>
    <row r="454" spans="1:65" s="14" customFormat="1" ht="11.25" x14ac:dyDescent="0.2">
      <c r="B454" s="219"/>
      <c r="C454" s="220"/>
      <c r="D454" s="204" t="s">
        <v>162</v>
      </c>
      <c r="E454" s="221" t="s">
        <v>1</v>
      </c>
      <c r="F454" s="222" t="s">
        <v>334</v>
      </c>
      <c r="G454" s="220"/>
      <c r="H454" s="223">
        <v>11.805</v>
      </c>
      <c r="I454" s="224"/>
      <c r="J454" s="220"/>
      <c r="K454" s="220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162</v>
      </c>
      <c r="AU454" s="229" t="s">
        <v>86</v>
      </c>
      <c r="AV454" s="14" t="s">
        <v>86</v>
      </c>
      <c r="AW454" s="14" t="s">
        <v>32</v>
      </c>
      <c r="AX454" s="14" t="s">
        <v>77</v>
      </c>
      <c r="AY454" s="229" t="s">
        <v>151</v>
      </c>
    </row>
    <row r="455" spans="1:65" s="13" customFormat="1" ht="11.25" x14ac:dyDescent="0.2">
      <c r="B455" s="209"/>
      <c r="C455" s="210"/>
      <c r="D455" s="204" t="s">
        <v>162</v>
      </c>
      <c r="E455" s="211" t="s">
        <v>1</v>
      </c>
      <c r="F455" s="212" t="s">
        <v>288</v>
      </c>
      <c r="G455" s="210"/>
      <c r="H455" s="211" t="s">
        <v>1</v>
      </c>
      <c r="I455" s="213"/>
      <c r="J455" s="210"/>
      <c r="K455" s="210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162</v>
      </c>
      <c r="AU455" s="218" t="s">
        <v>86</v>
      </c>
      <c r="AV455" s="13" t="s">
        <v>84</v>
      </c>
      <c r="AW455" s="13" t="s">
        <v>32</v>
      </c>
      <c r="AX455" s="13" t="s">
        <v>77</v>
      </c>
      <c r="AY455" s="218" t="s">
        <v>151</v>
      </c>
    </row>
    <row r="456" spans="1:65" s="14" customFormat="1" ht="11.25" x14ac:dyDescent="0.2">
      <c r="B456" s="219"/>
      <c r="C456" s="220"/>
      <c r="D456" s="204" t="s">
        <v>162</v>
      </c>
      <c r="E456" s="221" t="s">
        <v>1</v>
      </c>
      <c r="F456" s="222" t="s">
        <v>335</v>
      </c>
      <c r="G456" s="220"/>
      <c r="H456" s="223">
        <v>11.776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162</v>
      </c>
      <c r="AU456" s="229" t="s">
        <v>86</v>
      </c>
      <c r="AV456" s="14" t="s">
        <v>86</v>
      </c>
      <c r="AW456" s="14" t="s">
        <v>32</v>
      </c>
      <c r="AX456" s="14" t="s">
        <v>77</v>
      </c>
      <c r="AY456" s="229" t="s">
        <v>151</v>
      </c>
    </row>
    <row r="457" spans="1:65" s="14" customFormat="1" ht="11.25" x14ac:dyDescent="0.2">
      <c r="B457" s="219"/>
      <c r="C457" s="220"/>
      <c r="D457" s="204" t="s">
        <v>162</v>
      </c>
      <c r="E457" s="221" t="s">
        <v>1</v>
      </c>
      <c r="F457" s="222" t="s">
        <v>336</v>
      </c>
      <c r="G457" s="220"/>
      <c r="H457" s="223">
        <v>8.157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162</v>
      </c>
      <c r="AU457" s="229" t="s">
        <v>86</v>
      </c>
      <c r="AV457" s="14" t="s">
        <v>86</v>
      </c>
      <c r="AW457" s="14" t="s">
        <v>32</v>
      </c>
      <c r="AX457" s="14" t="s">
        <v>77</v>
      </c>
      <c r="AY457" s="229" t="s">
        <v>151</v>
      </c>
    </row>
    <row r="458" spans="1:65" s="14" customFormat="1" ht="11.25" x14ac:dyDescent="0.2">
      <c r="B458" s="219"/>
      <c r="C458" s="220"/>
      <c r="D458" s="204" t="s">
        <v>162</v>
      </c>
      <c r="E458" s="221" t="s">
        <v>1</v>
      </c>
      <c r="F458" s="222" t="s">
        <v>337</v>
      </c>
      <c r="G458" s="220"/>
      <c r="H458" s="223">
        <v>5.5359999999999996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162</v>
      </c>
      <c r="AU458" s="229" t="s">
        <v>86</v>
      </c>
      <c r="AV458" s="14" t="s">
        <v>86</v>
      </c>
      <c r="AW458" s="14" t="s">
        <v>32</v>
      </c>
      <c r="AX458" s="14" t="s">
        <v>77</v>
      </c>
      <c r="AY458" s="229" t="s">
        <v>151</v>
      </c>
    </row>
    <row r="459" spans="1:65" s="14" customFormat="1" ht="11.25" x14ac:dyDescent="0.2">
      <c r="B459" s="219"/>
      <c r="C459" s="220"/>
      <c r="D459" s="204" t="s">
        <v>162</v>
      </c>
      <c r="E459" s="221" t="s">
        <v>1</v>
      </c>
      <c r="F459" s="222" t="s">
        <v>338</v>
      </c>
      <c r="G459" s="220"/>
      <c r="H459" s="223">
        <v>5.34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162</v>
      </c>
      <c r="AU459" s="229" t="s">
        <v>86</v>
      </c>
      <c r="AV459" s="14" t="s">
        <v>86</v>
      </c>
      <c r="AW459" s="14" t="s">
        <v>32</v>
      </c>
      <c r="AX459" s="14" t="s">
        <v>77</v>
      </c>
      <c r="AY459" s="229" t="s">
        <v>151</v>
      </c>
    </row>
    <row r="460" spans="1:65" s="14" customFormat="1" ht="11.25" x14ac:dyDescent="0.2">
      <c r="B460" s="219"/>
      <c r="C460" s="220"/>
      <c r="D460" s="204" t="s">
        <v>162</v>
      </c>
      <c r="E460" s="221" t="s">
        <v>1</v>
      </c>
      <c r="F460" s="222" t="s">
        <v>339</v>
      </c>
      <c r="G460" s="220"/>
      <c r="H460" s="223">
        <v>8.0909999999999993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162</v>
      </c>
      <c r="AU460" s="229" t="s">
        <v>86</v>
      </c>
      <c r="AV460" s="14" t="s">
        <v>86</v>
      </c>
      <c r="AW460" s="14" t="s">
        <v>32</v>
      </c>
      <c r="AX460" s="14" t="s">
        <v>77</v>
      </c>
      <c r="AY460" s="229" t="s">
        <v>151</v>
      </c>
    </row>
    <row r="461" spans="1:65" s="13" customFormat="1" ht="11.25" x14ac:dyDescent="0.2">
      <c r="B461" s="209"/>
      <c r="C461" s="210"/>
      <c r="D461" s="204" t="s">
        <v>162</v>
      </c>
      <c r="E461" s="211" t="s">
        <v>1</v>
      </c>
      <c r="F461" s="212" t="s">
        <v>318</v>
      </c>
      <c r="G461" s="210"/>
      <c r="H461" s="211" t="s">
        <v>1</v>
      </c>
      <c r="I461" s="213"/>
      <c r="J461" s="210"/>
      <c r="K461" s="210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162</v>
      </c>
      <c r="AU461" s="218" t="s">
        <v>86</v>
      </c>
      <c r="AV461" s="13" t="s">
        <v>84</v>
      </c>
      <c r="AW461" s="13" t="s">
        <v>32</v>
      </c>
      <c r="AX461" s="13" t="s">
        <v>77</v>
      </c>
      <c r="AY461" s="218" t="s">
        <v>151</v>
      </c>
    </row>
    <row r="462" spans="1:65" s="14" customFormat="1" ht="11.25" x14ac:dyDescent="0.2">
      <c r="B462" s="219"/>
      <c r="C462" s="220"/>
      <c r="D462" s="204" t="s">
        <v>162</v>
      </c>
      <c r="E462" s="221" t="s">
        <v>1</v>
      </c>
      <c r="F462" s="222" t="s">
        <v>340</v>
      </c>
      <c r="G462" s="220"/>
      <c r="H462" s="223">
        <v>22.927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162</v>
      </c>
      <c r="AU462" s="229" t="s">
        <v>86</v>
      </c>
      <c r="AV462" s="14" t="s">
        <v>86</v>
      </c>
      <c r="AW462" s="14" t="s">
        <v>32</v>
      </c>
      <c r="AX462" s="14" t="s">
        <v>77</v>
      </c>
      <c r="AY462" s="229" t="s">
        <v>151</v>
      </c>
    </row>
    <row r="463" spans="1:65" s="14" customFormat="1" ht="11.25" x14ac:dyDescent="0.2">
      <c r="B463" s="219"/>
      <c r="C463" s="220"/>
      <c r="D463" s="204" t="s">
        <v>162</v>
      </c>
      <c r="E463" s="220"/>
      <c r="F463" s="222" t="s">
        <v>415</v>
      </c>
      <c r="G463" s="220"/>
      <c r="H463" s="223">
        <v>147.261</v>
      </c>
      <c r="I463" s="224"/>
      <c r="J463" s="220"/>
      <c r="K463" s="220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162</v>
      </c>
      <c r="AU463" s="229" t="s">
        <v>86</v>
      </c>
      <c r="AV463" s="14" t="s">
        <v>86</v>
      </c>
      <c r="AW463" s="14" t="s">
        <v>4</v>
      </c>
      <c r="AX463" s="14" t="s">
        <v>84</v>
      </c>
      <c r="AY463" s="229" t="s">
        <v>151</v>
      </c>
    </row>
    <row r="464" spans="1:65" s="2" customFormat="1" ht="16.5" customHeight="1" x14ac:dyDescent="0.2">
      <c r="A464" s="34"/>
      <c r="B464" s="35"/>
      <c r="C464" s="191" t="s">
        <v>416</v>
      </c>
      <c r="D464" s="191" t="s">
        <v>153</v>
      </c>
      <c r="E464" s="192" t="s">
        <v>417</v>
      </c>
      <c r="F464" s="193" t="s">
        <v>418</v>
      </c>
      <c r="G464" s="194" t="s">
        <v>156</v>
      </c>
      <c r="H464" s="195">
        <v>16.361999999999998</v>
      </c>
      <c r="I464" s="196"/>
      <c r="J464" s="197">
        <f>ROUND(I464*H464,2)</f>
        <v>0</v>
      </c>
      <c r="K464" s="193" t="s">
        <v>157</v>
      </c>
      <c r="L464" s="39"/>
      <c r="M464" s="198" t="s">
        <v>1</v>
      </c>
      <c r="N464" s="199" t="s">
        <v>42</v>
      </c>
      <c r="O464" s="71"/>
      <c r="P464" s="200">
        <f>O464*H464</f>
        <v>0</v>
      </c>
      <c r="Q464" s="200">
        <v>0</v>
      </c>
      <c r="R464" s="200">
        <f>Q464*H464</f>
        <v>0</v>
      </c>
      <c r="S464" s="200">
        <v>8.8999999999999996E-2</v>
      </c>
      <c r="T464" s="201">
        <f>S464*H464</f>
        <v>1.4562179999999998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02" t="s">
        <v>158</v>
      </c>
      <c r="AT464" s="202" t="s">
        <v>153</v>
      </c>
      <c r="AU464" s="202" t="s">
        <v>86</v>
      </c>
      <c r="AY464" s="17" t="s">
        <v>151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17" t="s">
        <v>84</v>
      </c>
      <c r="BK464" s="203">
        <f>ROUND(I464*H464,2)</f>
        <v>0</v>
      </c>
      <c r="BL464" s="17" t="s">
        <v>158</v>
      </c>
      <c r="BM464" s="202" t="s">
        <v>419</v>
      </c>
    </row>
    <row r="465" spans="1:51" s="2" customFormat="1" ht="11.25" x14ac:dyDescent="0.2">
      <c r="A465" s="34"/>
      <c r="B465" s="35"/>
      <c r="C465" s="36"/>
      <c r="D465" s="204" t="s">
        <v>160</v>
      </c>
      <c r="E465" s="36"/>
      <c r="F465" s="205" t="s">
        <v>420</v>
      </c>
      <c r="G465" s="36"/>
      <c r="H465" s="36"/>
      <c r="I465" s="206"/>
      <c r="J465" s="36"/>
      <c r="K465" s="36"/>
      <c r="L465" s="39"/>
      <c r="M465" s="207"/>
      <c r="N465" s="208"/>
      <c r="O465" s="71"/>
      <c r="P465" s="71"/>
      <c r="Q465" s="71"/>
      <c r="R465" s="71"/>
      <c r="S465" s="71"/>
      <c r="T465" s="72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160</v>
      </c>
      <c r="AU465" s="17" t="s">
        <v>86</v>
      </c>
    </row>
    <row r="466" spans="1:51" s="13" customFormat="1" ht="11.25" x14ac:dyDescent="0.2">
      <c r="B466" s="209"/>
      <c r="C466" s="210"/>
      <c r="D466" s="204" t="s">
        <v>162</v>
      </c>
      <c r="E466" s="211" t="s">
        <v>1</v>
      </c>
      <c r="F466" s="212" t="s">
        <v>413</v>
      </c>
      <c r="G466" s="210"/>
      <c r="H466" s="211" t="s">
        <v>1</v>
      </c>
      <c r="I466" s="213"/>
      <c r="J466" s="210"/>
      <c r="K466" s="210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162</v>
      </c>
      <c r="AU466" s="218" t="s">
        <v>86</v>
      </c>
      <c r="AV466" s="13" t="s">
        <v>84</v>
      </c>
      <c r="AW466" s="13" t="s">
        <v>32</v>
      </c>
      <c r="AX466" s="13" t="s">
        <v>77</v>
      </c>
      <c r="AY466" s="218" t="s">
        <v>151</v>
      </c>
    </row>
    <row r="467" spans="1:51" s="13" customFormat="1" ht="11.25" x14ac:dyDescent="0.2">
      <c r="B467" s="209"/>
      <c r="C467" s="210"/>
      <c r="D467" s="204" t="s">
        <v>162</v>
      </c>
      <c r="E467" s="211" t="s">
        <v>1</v>
      </c>
      <c r="F467" s="212" t="s">
        <v>414</v>
      </c>
      <c r="G467" s="210"/>
      <c r="H467" s="211" t="s">
        <v>1</v>
      </c>
      <c r="I467" s="213"/>
      <c r="J467" s="210"/>
      <c r="K467" s="210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162</v>
      </c>
      <c r="AU467" s="218" t="s">
        <v>86</v>
      </c>
      <c r="AV467" s="13" t="s">
        <v>84</v>
      </c>
      <c r="AW467" s="13" t="s">
        <v>32</v>
      </c>
      <c r="AX467" s="13" t="s">
        <v>77</v>
      </c>
      <c r="AY467" s="218" t="s">
        <v>151</v>
      </c>
    </row>
    <row r="468" spans="1:51" s="13" customFormat="1" ht="11.25" x14ac:dyDescent="0.2">
      <c r="B468" s="209"/>
      <c r="C468" s="210"/>
      <c r="D468" s="204" t="s">
        <v>162</v>
      </c>
      <c r="E468" s="211" t="s">
        <v>1</v>
      </c>
      <c r="F468" s="212" t="s">
        <v>264</v>
      </c>
      <c r="G468" s="210"/>
      <c r="H468" s="211" t="s">
        <v>1</v>
      </c>
      <c r="I468" s="213"/>
      <c r="J468" s="210"/>
      <c r="K468" s="210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162</v>
      </c>
      <c r="AU468" s="218" t="s">
        <v>86</v>
      </c>
      <c r="AV468" s="13" t="s">
        <v>84</v>
      </c>
      <c r="AW468" s="13" t="s">
        <v>32</v>
      </c>
      <c r="AX468" s="13" t="s">
        <v>77</v>
      </c>
      <c r="AY468" s="218" t="s">
        <v>151</v>
      </c>
    </row>
    <row r="469" spans="1:51" s="14" customFormat="1" ht="11.25" x14ac:dyDescent="0.2">
      <c r="B469" s="219"/>
      <c r="C469" s="220"/>
      <c r="D469" s="204" t="s">
        <v>162</v>
      </c>
      <c r="E469" s="221" t="s">
        <v>1</v>
      </c>
      <c r="F469" s="222" t="s">
        <v>328</v>
      </c>
      <c r="G469" s="220"/>
      <c r="H469" s="223">
        <v>36.939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162</v>
      </c>
      <c r="AU469" s="229" t="s">
        <v>86</v>
      </c>
      <c r="AV469" s="14" t="s">
        <v>86</v>
      </c>
      <c r="AW469" s="14" t="s">
        <v>32</v>
      </c>
      <c r="AX469" s="14" t="s">
        <v>77</v>
      </c>
      <c r="AY469" s="229" t="s">
        <v>151</v>
      </c>
    </row>
    <row r="470" spans="1:51" s="14" customFormat="1" ht="11.25" x14ac:dyDescent="0.2">
      <c r="B470" s="219"/>
      <c r="C470" s="220"/>
      <c r="D470" s="204" t="s">
        <v>162</v>
      </c>
      <c r="E470" s="221" t="s">
        <v>1</v>
      </c>
      <c r="F470" s="222" t="s">
        <v>329</v>
      </c>
      <c r="G470" s="220"/>
      <c r="H470" s="223">
        <v>-0.626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162</v>
      </c>
      <c r="AU470" s="229" t="s">
        <v>86</v>
      </c>
      <c r="AV470" s="14" t="s">
        <v>86</v>
      </c>
      <c r="AW470" s="14" t="s">
        <v>32</v>
      </c>
      <c r="AX470" s="14" t="s">
        <v>77</v>
      </c>
      <c r="AY470" s="229" t="s">
        <v>151</v>
      </c>
    </row>
    <row r="471" spans="1:51" s="14" customFormat="1" ht="11.25" x14ac:dyDescent="0.2">
      <c r="B471" s="219"/>
      <c r="C471" s="220"/>
      <c r="D471" s="204" t="s">
        <v>162</v>
      </c>
      <c r="E471" s="221" t="s">
        <v>1</v>
      </c>
      <c r="F471" s="222" t="s">
        <v>330</v>
      </c>
      <c r="G471" s="220"/>
      <c r="H471" s="223">
        <v>42.17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162</v>
      </c>
      <c r="AU471" s="229" t="s">
        <v>86</v>
      </c>
      <c r="AV471" s="14" t="s">
        <v>86</v>
      </c>
      <c r="AW471" s="14" t="s">
        <v>32</v>
      </c>
      <c r="AX471" s="14" t="s">
        <v>77</v>
      </c>
      <c r="AY471" s="229" t="s">
        <v>151</v>
      </c>
    </row>
    <row r="472" spans="1:51" s="13" customFormat="1" ht="11.25" x14ac:dyDescent="0.2">
      <c r="B472" s="209"/>
      <c r="C472" s="210"/>
      <c r="D472" s="204" t="s">
        <v>162</v>
      </c>
      <c r="E472" s="211" t="s">
        <v>1</v>
      </c>
      <c r="F472" s="212" t="s">
        <v>297</v>
      </c>
      <c r="G472" s="210"/>
      <c r="H472" s="211" t="s">
        <v>1</v>
      </c>
      <c r="I472" s="213"/>
      <c r="J472" s="210"/>
      <c r="K472" s="210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162</v>
      </c>
      <c r="AU472" s="218" t="s">
        <v>86</v>
      </c>
      <c r="AV472" s="13" t="s">
        <v>84</v>
      </c>
      <c r="AW472" s="13" t="s">
        <v>32</v>
      </c>
      <c r="AX472" s="13" t="s">
        <v>77</v>
      </c>
      <c r="AY472" s="218" t="s">
        <v>151</v>
      </c>
    </row>
    <row r="473" spans="1:51" s="14" customFormat="1" ht="11.25" x14ac:dyDescent="0.2">
      <c r="B473" s="219"/>
      <c r="C473" s="220"/>
      <c r="D473" s="204" t="s">
        <v>162</v>
      </c>
      <c r="E473" s="221" t="s">
        <v>1</v>
      </c>
      <c r="F473" s="222" t="s">
        <v>332</v>
      </c>
      <c r="G473" s="220"/>
      <c r="H473" s="223">
        <v>8.3879999999999999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162</v>
      </c>
      <c r="AU473" s="229" t="s">
        <v>86</v>
      </c>
      <c r="AV473" s="14" t="s">
        <v>86</v>
      </c>
      <c r="AW473" s="14" t="s">
        <v>32</v>
      </c>
      <c r="AX473" s="14" t="s">
        <v>77</v>
      </c>
      <c r="AY473" s="229" t="s">
        <v>151</v>
      </c>
    </row>
    <row r="474" spans="1:51" s="14" customFormat="1" ht="11.25" x14ac:dyDescent="0.2">
      <c r="B474" s="219"/>
      <c r="C474" s="220"/>
      <c r="D474" s="204" t="s">
        <v>162</v>
      </c>
      <c r="E474" s="221" t="s">
        <v>1</v>
      </c>
      <c r="F474" s="222" t="s">
        <v>333</v>
      </c>
      <c r="G474" s="220"/>
      <c r="H474" s="223">
        <v>3.12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162</v>
      </c>
      <c r="AU474" s="229" t="s">
        <v>86</v>
      </c>
      <c r="AV474" s="14" t="s">
        <v>86</v>
      </c>
      <c r="AW474" s="14" t="s">
        <v>32</v>
      </c>
      <c r="AX474" s="14" t="s">
        <v>77</v>
      </c>
      <c r="AY474" s="229" t="s">
        <v>151</v>
      </c>
    </row>
    <row r="475" spans="1:51" s="14" customFormat="1" ht="11.25" x14ac:dyDescent="0.2">
      <c r="B475" s="219"/>
      <c r="C475" s="220"/>
      <c r="D475" s="204" t="s">
        <v>162</v>
      </c>
      <c r="E475" s="221" t="s">
        <v>1</v>
      </c>
      <c r="F475" s="222" t="s">
        <v>334</v>
      </c>
      <c r="G475" s="220"/>
      <c r="H475" s="223">
        <v>11.805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162</v>
      </c>
      <c r="AU475" s="229" t="s">
        <v>86</v>
      </c>
      <c r="AV475" s="14" t="s">
        <v>86</v>
      </c>
      <c r="AW475" s="14" t="s">
        <v>32</v>
      </c>
      <c r="AX475" s="14" t="s">
        <v>77</v>
      </c>
      <c r="AY475" s="229" t="s">
        <v>151</v>
      </c>
    </row>
    <row r="476" spans="1:51" s="13" customFormat="1" ht="11.25" x14ac:dyDescent="0.2">
      <c r="B476" s="209"/>
      <c r="C476" s="210"/>
      <c r="D476" s="204" t="s">
        <v>162</v>
      </c>
      <c r="E476" s="211" t="s">
        <v>1</v>
      </c>
      <c r="F476" s="212" t="s">
        <v>288</v>
      </c>
      <c r="G476" s="210"/>
      <c r="H476" s="211" t="s">
        <v>1</v>
      </c>
      <c r="I476" s="213"/>
      <c r="J476" s="210"/>
      <c r="K476" s="210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162</v>
      </c>
      <c r="AU476" s="218" t="s">
        <v>86</v>
      </c>
      <c r="AV476" s="13" t="s">
        <v>84</v>
      </c>
      <c r="AW476" s="13" t="s">
        <v>32</v>
      </c>
      <c r="AX476" s="13" t="s">
        <v>77</v>
      </c>
      <c r="AY476" s="218" t="s">
        <v>151</v>
      </c>
    </row>
    <row r="477" spans="1:51" s="14" customFormat="1" ht="11.25" x14ac:dyDescent="0.2">
      <c r="B477" s="219"/>
      <c r="C477" s="220"/>
      <c r="D477" s="204" t="s">
        <v>162</v>
      </c>
      <c r="E477" s="221" t="s">
        <v>1</v>
      </c>
      <c r="F477" s="222" t="s">
        <v>335</v>
      </c>
      <c r="G477" s="220"/>
      <c r="H477" s="223">
        <v>11.776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162</v>
      </c>
      <c r="AU477" s="229" t="s">
        <v>86</v>
      </c>
      <c r="AV477" s="14" t="s">
        <v>86</v>
      </c>
      <c r="AW477" s="14" t="s">
        <v>32</v>
      </c>
      <c r="AX477" s="14" t="s">
        <v>77</v>
      </c>
      <c r="AY477" s="229" t="s">
        <v>151</v>
      </c>
    </row>
    <row r="478" spans="1:51" s="14" customFormat="1" ht="11.25" x14ac:dyDescent="0.2">
      <c r="B478" s="219"/>
      <c r="C478" s="220"/>
      <c r="D478" s="204" t="s">
        <v>162</v>
      </c>
      <c r="E478" s="221" t="s">
        <v>1</v>
      </c>
      <c r="F478" s="222" t="s">
        <v>336</v>
      </c>
      <c r="G478" s="220"/>
      <c r="H478" s="223">
        <v>8.157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162</v>
      </c>
      <c r="AU478" s="229" t="s">
        <v>86</v>
      </c>
      <c r="AV478" s="14" t="s">
        <v>86</v>
      </c>
      <c r="AW478" s="14" t="s">
        <v>32</v>
      </c>
      <c r="AX478" s="14" t="s">
        <v>77</v>
      </c>
      <c r="AY478" s="229" t="s">
        <v>151</v>
      </c>
    </row>
    <row r="479" spans="1:51" s="14" customFormat="1" ht="11.25" x14ac:dyDescent="0.2">
      <c r="B479" s="219"/>
      <c r="C479" s="220"/>
      <c r="D479" s="204" t="s">
        <v>162</v>
      </c>
      <c r="E479" s="221" t="s">
        <v>1</v>
      </c>
      <c r="F479" s="222" t="s">
        <v>337</v>
      </c>
      <c r="G479" s="220"/>
      <c r="H479" s="223">
        <v>5.5359999999999996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162</v>
      </c>
      <c r="AU479" s="229" t="s">
        <v>86</v>
      </c>
      <c r="AV479" s="14" t="s">
        <v>86</v>
      </c>
      <c r="AW479" s="14" t="s">
        <v>32</v>
      </c>
      <c r="AX479" s="14" t="s">
        <v>77</v>
      </c>
      <c r="AY479" s="229" t="s">
        <v>151</v>
      </c>
    </row>
    <row r="480" spans="1:51" s="14" customFormat="1" ht="11.25" x14ac:dyDescent="0.2">
      <c r="B480" s="219"/>
      <c r="C480" s="220"/>
      <c r="D480" s="204" t="s">
        <v>162</v>
      </c>
      <c r="E480" s="221" t="s">
        <v>1</v>
      </c>
      <c r="F480" s="222" t="s">
        <v>338</v>
      </c>
      <c r="G480" s="220"/>
      <c r="H480" s="223">
        <v>5.34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162</v>
      </c>
      <c r="AU480" s="229" t="s">
        <v>86</v>
      </c>
      <c r="AV480" s="14" t="s">
        <v>86</v>
      </c>
      <c r="AW480" s="14" t="s">
        <v>32</v>
      </c>
      <c r="AX480" s="14" t="s">
        <v>77</v>
      </c>
      <c r="AY480" s="229" t="s">
        <v>151</v>
      </c>
    </row>
    <row r="481" spans="1:65" s="14" customFormat="1" ht="11.25" x14ac:dyDescent="0.2">
      <c r="B481" s="219"/>
      <c r="C481" s="220"/>
      <c r="D481" s="204" t="s">
        <v>162</v>
      </c>
      <c r="E481" s="221" t="s">
        <v>1</v>
      </c>
      <c r="F481" s="222" t="s">
        <v>339</v>
      </c>
      <c r="G481" s="220"/>
      <c r="H481" s="223">
        <v>8.0909999999999993</v>
      </c>
      <c r="I481" s="224"/>
      <c r="J481" s="220"/>
      <c r="K481" s="220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162</v>
      </c>
      <c r="AU481" s="229" t="s">
        <v>86</v>
      </c>
      <c r="AV481" s="14" t="s">
        <v>86</v>
      </c>
      <c r="AW481" s="14" t="s">
        <v>32</v>
      </c>
      <c r="AX481" s="14" t="s">
        <v>77</v>
      </c>
      <c r="AY481" s="229" t="s">
        <v>151</v>
      </c>
    </row>
    <row r="482" spans="1:65" s="13" customFormat="1" ht="11.25" x14ac:dyDescent="0.2">
      <c r="B482" s="209"/>
      <c r="C482" s="210"/>
      <c r="D482" s="204" t="s">
        <v>162</v>
      </c>
      <c r="E482" s="211" t="s">
        <v>1</v>
      </c>
      <c r="F482" s="212" t="s">
        <v>318</v>
      </c>
      <c r="G482" s="210"/>
      <c r="H482" s="211" t="s">
        <v>1</v>
      </c>
      <c r="I482" s="213"/>
      <c r="J482" s="210"/>
      <c r="K482" s="210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162</v>
      </c>
      <c r="AU482" s="218" t="s">
        <v>86</v>
      </c>
      <c r="AV482" s="13" t="s">
        <v>84</v>
      </c>
      <c r="AW482" s="13" t="s">
        <v>32</v>
      </c>
      <c r="AX482" s="13" t="s">
        <v>77</v>
      </c>
      <c r="AY482" s="218" t="s">
        <v>151</v>
      </c>
    </row>
    <row r="483" spans="1:65" s="14" customFormat="1" ht="11.25" x14ac:dyDescent="0.2">
      <c r="B483" s="219"/>
      <c r="C483" s="220"/>
      <c r="D483" s="204" t="s">
        <v>162</v>
      </c>
      <c r="E483" s="221" t="s">
        <v>1</v>
      </c>
      <c r="F483" s="222" t="s">
        <v>340</v>
      </c>
      <c r="G483" s="220"/>
      <c r="H483" s="223">
        <v>22.927</v>
      </c>
      <c r="I483" s="224"/>
      <c r="J483" s="220"/>
      <c r="K483" s="220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162</v>
      </c>
      <c r="AU483" s="229" t="s">
        <v>86</v>
      </c>
      <c r="AV483" s="14" t="s">
        <v>86</v>
      </c>
      <c r="AW483" s="14" t="s">
        <v>32</v>
      </c>
      <c r="AX483" s="14" t="s">
        <v>77</v>
      </c>
      <c r="AY483" s="229" t="s">
        <v>151</v>
      </c>
    </row>
    <row r="484" spans="1:65" s="14" customFormat="1" ht="11.25" x14ac:dyDescent="0.2">
      <c r="B484" s="219"/>
      <c r="C484" s="220"/>
      <c r="D484" s="204" t="s">
        <v>162</v>
      </c>
      <c r="E484" s="220"/>
      <c r="F484" s="222" t="s">
        <v>421</v>
      </c>
      <c r="G484" s="220"/>
      <c r="H484" s="223">
        <v>16.361999999999998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162</v>
      </c>
      <c r="AU484" s="229" t="s">
        <v>86</v>
      </c>
      <c r="AV484" s="14" t="s">
        <v>86</v>
      </c>
      <c r="AW484" s="14" t="s">
        <v>4</v>
      </c>
      <c r="AX484" s="14" t="s">
        <v>84</v>
      </c>
      <c r="AY484" s="229" t="s">
        <v>151</v>
      </c>
    </row>
    <row r="485" spans="1:65" s="12" customFormat="1" ht="22.9" customHeight="1" x14ac:dyDescent="0.2">
      <c r="B485" s="175"/>
      <c r="C485" s="176"/>
      <c r="D485" s="177" t="s">
        <v>76</v>
      </c>
      <c r="E485" s="189" t="s">
        <v>422</v>
      </c>
      <c r="F485" s="189" t="s">
        <v>423</v>
      </c>
      <c r="G485" s="176"/>
      <c r="H485" s="176"/>
      <c r="I485" s="179"/>
      <c r="J485" s="190">
        <f>BK485</f>
        <v>0</v>
      </c>
      <c r="K485" s="176"/>
      <c r="L485" s="181"/>
      <c r="M485" s="182"/>
      <c r="N485" s="183"/>
      <c r="O485" s="183"/>
      <c r="P485" s="184">
        <f>SUM(P486:P496)</f>
        <v>0</v>
      </c>
      <c r="Q485" s="183"/>
      <c r="R485" s="184">
        <f>SUM(R486:R496)</f>
        <v>0</v>
      </c>
      <c r="S485" s="183"/>
      <c r="T485" s="185">
        <f>SUM(T486:T496)</f>
        <v>0</v>
      </c>
      <c r="AR485" s="186" t="s">
        <v>84</v>
      </c>
      <c r="AT485" s="187" t="s">
        <v>76</v>
      </c>
      <c r="AU485" s="187" t="s">
        <v>84</v>
      </c>
      <c r="AY485" s="186" t="s">
        <v>151</v>
      </c>
      <c r="BK485" s="188">
        <f>SUM(BK486:BK496)</f>
        <v>0</v>
      </c>
    </row>
    <row r="486" spans="1:65" s="2" customFormat="1" ht="16.5" customHeight="1" x14ac:dyDescent="0.2">
      <c r="A486" s="34"/>
      <c r="B486" s="35"/>
      <c r="C486" s="191" t="s">
        <v>424</v>
      </c>
      <c r="D486" s="191" t="s">
        <v>153</v>
      </c>
      <c r="E486" s="192" t="s">
        <v>425</v>
      </c>
      <c r="F486" s="193" t="s">
        <v>426</v>
      </c>
      <c r="G486" s="194" t="s">
        <v>269</v>
      </c>
      <c r="H486" s="195">
        <v>13.129</v>
      </c>
      <c r="I486" s="196"/>
      <c r="J486" s="197">
        <f>ROUND(I486*H486,2)</f>
        <v>0</v>
      </c>
      <c r="K486" s="193" t="s">
        <v>157</v>
      </c>
      <c r="L486" s="39"/>
      <c r="M486" s="198" t="s">
        <v>1</v>
      </c>
      <c r="N486" s="199" t="s">
        <v>42</v>
      </c>
      <c r="O486" s="71"/>
      <c r="P486" s="200">
        <f>O486*H486</f>
        <v>0</v>
      </c>
      <c r="Q486" s="200">
        <v>0</v>
      </c>
      <c r="R486" s="200">
        <f>Q486*H486</f>
        <v>0</v>
      </c>
      <c r="S486" s="200">
        <v>0</v>
      </c>
      <c r="T486" s="201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2" t="s">
        <v>158</v>
      </c>
      <c r="AT486" s="202" t="s">
        <v>153</v>
      </c>
      <c r="AU486" s="202" t="s">
        <v>86</v>
      </c>
      <c r="AY486" s="17" t="s">
        <v>151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17" t="s">
        <v>84</v>
      </c>
      <c r="BK486" s="203">
        <f>ROUND(I486*H486,2)</f>
        <v>0</v>
      </c>
      <c r="BL486" s="17" t="s">
        <v>158</v>
      </c>
      <c r="BM486" s="202" t="s">
        <v>427</v>
      </c>
    </row>
    <row r="487" spans="1:65" s="2" customFormat="1" ht="11.25" x14ac:dyDescent="0.2">
      <c r="A487" s="34"/>
      <c r="B487" s="35"/>
      <c r="C487" s="36"/>
      <c r="D487" s="204" t="s">
        <v>160</v>
      </c>
      <c r="E487" s="36"/>
      <c r="F487" s="205" t="s">
        <v>428</v>
      </c>
      <c r="G487" s="36"/>
      <c r="H487" s="36"/>
      <c r="I487" s="206"/>
      <c r="J487" s="36"/>
      <c r="K487" s="36"/>
      <c r="L487" s="39"/>
      <c r="M487" s="207"/>
      <c r="N487" s="208"/>
      <c r="O487" s="71"/>
      <c r="P487" s="71"/>
      <c r="Q487" s="71"/>
      <c r="R487" s="71"/>
      <c r="S487" s="71"/>
      <c r="T487" s="72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160</v>
      </c>
      <c r="AU487" s="17" t="s">
        <v>86</v>
      </c>
    </row>
    <row r="488" spans="1:65" s="2" customFormat="1" ht="21.75" customHeight="1" x14ac:dyDescent="0.2">
      <c r="A488" s="34"/>
      <c r="B488" s="35"/>
      <c r="C488" s="191" t="s">
        <v>429</v>
      </c>
      <c r="D488" s="191" t="s">
        <v>153</v>
      </c>
      <c r="E488" s="192" t="s">
        <v>430</v>
      </c>
      <c r="F488" s="193" t="s">
        <v>431</v>
      </c>
      <c r="G488" s="194" t="s">
        <v>269</v>
      </c>
      <c r="H488" s="195">
        <v>13.129</v>
      </c>
      <c r="I488" s="196"/>
      <c r="J488" s="197">
        <f>ROUND(I488*H488,2)</f>
        <v>0</v>
      </c>
      <c r="K488" s="193" t="s">
        <v>157</v>
      </c>
      <c r="L488" s="39"/>
      <c r="M488" s="198" t="s">
        <v>1</v>
      </c>
      <c r="N488" s="199" t="s">
        <v>42</v>
      </c>
      <c r="O488" s="71"/>
      <c r="P488" s="200">
        <f>O488*H488</f>
        <v>0</v>
      </c>
      <c r="Q488" s="200">
        <v>0</v>
      </c>
      <c r="R488" s="200">
        <f>Q488*H488</f>
        <v>0</v>
      </c>
      <c r="S488" s="200">
        <v>0</v>
      </c>
      <c r="T488" s="201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2" t="s">
        <v>158</v>
      </c>
      <c r="AT488" s="202" t="s">
        <v>153</v>
      </c>
      <c r="AU488" s="202" t="s">
        <v>86</v>
      </c>
      <c r="AY488" s="17" t="s">
        <v>151</v>
      </c>
      <c r="BE488" s="203">
        <f>IF(N488="základní",J488,0)</f>
        <v>0</v>
      </c>
      <c r="BF488" s="203">
        <f>IF(N488="snížená",J488,0)</f>
        <v>0</v>
      </c>
      <c r="BG488" s="203">
        <f>IF(N488="zákl. přenesená",J488,0)</f>
        <v>0</v>
      </c>
      <c r="BH488" s="203">
        <f>IF(N488="sníž. přenesená",J488,0)</f>
        <v>0</v>
      </c>
      <c r="BI488" s="203">
        <f>IF(N488="nulová",J488,0)</f>
        <v>0</v>
      </c>
      <c r="BJ488" s="17" t="s">
        <v>84</v>
      </c>
      <c r="BK488" s="203">
        <f>ROUND(I488*H488,2)</f>
        <v>0</v>
      </c>
      <c r="BL488" s="17" t="s">
        <v>158</v>
      </c>
      <c r="BM488" s="202" t="s">
        <v>432</v>
      </c>
    </row>
    <row r="489" spans="1:65" s="2" customFormat="1" ht="19.5" x14ac:dyDescent="0.2">
      <c r="A489" s="34"/>
      <c r="B489" s="35"/>
      <c r="C489" s="36"/>
      <c r="D489" s="204" t="s">
        <v>160</v>
      </c>
      <c r="E489" s="36"/>
      <c r="F489" s="205" t="s">
        <v>433</v>
      </c>
      <c r="G489" s="36"/>
      <c r="H489" s="36"/>
      <c r="I489" s="206"/>
      <c r="J489" s="36"/>
      <c r="K489" s="36"/>
      <c r="L489" s="39"/>
      <c r="M489" s="207"/>
      <c r="N489" s="208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160</v>
      </c>
      <c r="AU489" s="17" t="s">
        <v>86</v>
      </c>
    </row>
    <row r="490" spans="1:65" s="2" customFormat="1" ht="16.5" customHeight="1" x14ac:dyDescent="0.2">
      <c r="A490" s="34"/>
      <c r="B490" s="35"/>
      <c r="C490" s="191" t="s">
        <v>434</v>
      </c>
      <c r="D490" s="191" t="s">
        <v>153</v>
      </c>
      <c r="E490" s="192" t="s">
        <v>435</v>
      </c>
      <c r="F490" s="193" t="s">
        <v>436</v>
      </c>
      <c r="G490" s="194" t="s">
        <v>269</v>
      </c>
      <c r="H490" s="195">
        <v>13.129</v>
      </c>
      <c r="I490" s="196"/>
      <c r="J490" s="197">
        <f>ROUND(I490*H490,2)</f>
        <v>0</v>
      </c>
      <c r="K490" s="193" t="s">
        <v>157</v>
      </c>
      <c r="L490" s="39"/>
      <c r="M490" s="198" t="s">
        <v>1</v>
      </c>
      <c r="N490" s="199" t="s">
        <v>42</v>
      </c>
      <c r="O490" s="71"/>
      <c r="P490" s="200">
        <f>O490*H490</f>
        <v>0</v>
      </c>
      <c r="Q490" s="200">
        <v>0</v>
      </c>
      <c r="R490" s="200">
        <f>Q490*H490</f>
        <v>0</v>
      </c>
      <c r="S490" s="200">
        <v>0</v>
      </c>
      <c r="T490" s="201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202" t="s">
        <v>158</v>
      </c>
      <c r="AT490" s="202" t="s">
        <v>153</v>
      </c>
      <c r="AU490" s="202" t="s">
        <v>86</v>
      </c>
      <c r="AY490" s="17" t="s">
        <v>151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17" t="s">
        <v>84</v>
      </c>
      <c r="BK490" s="203">
        <f>ROUND(I490*H490,2)</f>
        <v>0</v>
      </c>
      <c r="BL490" s="17" t="s">
        <v>158</v>
      </c>
      <c r="BM490" s="202" t="s">
        <v>437</v>
      </c>
    </row>
    <row r="491" spans="1:65" s="2" customFormat="1" ht="11.25" x14ac:dyDescent="0.2">
      <c r="A491" s="34"/>
      <c r="B491" s="35"/>
      <c r="C491" s="36"/>
      <c r="D491" s="204" t="s">
        <v>160</v>
      </c>
      <c r="E491" s="36"/>
      <c r="F491" s="205" t="s">
        <v>438</v>
      </c>
      <c r="G491" s="36"/>
      <c r="H491" s="36"/>
      <c r="I491" s="206"/>
      <c r="J491" s="36"/>
      <c r="K491" s="36"/>
      <c r="L491" s="39"/>
      <c r="M491" s="207"/>
      <c r="N491" s="208"/>
      <c r="O491" s="71"/>
      <c r="P491" s="71"/>
      <c r="Q491" s="71"/>
      <c r="R491" s="71"/>
      <c r="S491" s="71"/>
      <c r="T491" s="72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160</v>
      </c>
      <c r="AU491" s="17" t="s">
        <v>86</v>
      </c>
    </row>
    <row r="492" spans="1:65" s="2" customFormat="1" ht="16.5" customHeight="1" x14ac:dyDescent="0.2">
      <c r="A492" s="34"/>
      <c r="B492" s="35"/>
      <c r="C492" s="191" t="s">
        <v>439</v>
      </c>
      <c r="D492" s="191" t="s">
        <v>153</v>
      </c>
      <c r="E492" s="192" t="s">
        <v>440</v>
      </c>
      <c r="F492" s="193" t="s">
        <v>441</v>
      </c>
      <c r="G492" s="194" t="s">
        <v>269</v>
      </c>
      <c r="H492" s="195">
        <v>315.096</v>
      </c>
      <c r="I492" s="196"/>
      <c r="J492" s="197">
        <f>ROUND(I492*H492,2)</f>
        <v>0</v>
      </c>
      <c r="K492" s="193" t="s">
        <v>157</v>
      </c>
      <c r="L492" s="39"/>
      <c r="M492" s="198" t="s">
        <v>1</v>
      </c>
      <c r="N492" s="199" t="s">
        <v>42</v>
      </c>
      <c r="O492" s="71"/>
      <c r="P492" s="200">
        <f>O492*H492</f>
        <v>0</v>
      </c>
      <c r="Q492" s="200">
        <v>0</v>
      </c>
      <c r="R492" s="200">
        <f>Q492*H492</f>
        <v>0</v>
      </c>
      <c r="S492" s="200">
        <v>0</v>
      </c>
      <c r="T492" s="201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2" t="s">
        <v>158</v>
      </c>
      <c r="AT492" s="202" t="s">
        <v>153</v>
      </c>
      <c r="AU492" s="202" t="s">
        <v>86</v>
      </c>
      <c r="AY492" s="17" t="s">
        <v>151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17" t="s">
        <v>84</v>
      </c>
      <c r="BK492" s="203">
        <f>ROUND(I492*H492,2)</f>
        <v>0</v>
      </c>
      <c r="BL492" s="17" t="s">
        <v>158</v>
      </c>
      <c r="BM492" s="202" t="s">
        <v>442</v>
      </c>
    </row>
    <row r="493" spans="1:65" s="2" customFormat="1" ht="19.5" x14ac:dyDescent="0.2">
      <c r="A493" s="34"/>
      <c r="B493" s="35"/>
      <c r="C493" s="36"/>
      <c r="D493" s="204" t="s">
        <v>160</v>
      </c>
      <c r="E493" s="36"/>
      <c r="F493" s="205" t="s">
        <v>443</v>
      </c>
      <c r="G493" s="36"/>
      <c r="H493" s="36"/>
      <c r="I493" s="206"/>
      <c r="J493" s="36"/>
      <c r="K493" s="36"/>
      <c r="L493" s="39"/>
      <c r="M493" s="207"/>
      <c r="N493" s="208"/>
      <c r="O493" s="71"/>
      <c r="P493" s="71"/>
      <c r="Q493" s="71"/>
      <c r="R493" s="71"/>
      <c r="S493" s="71"/>
      <c r="T493" s="72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160</v>
      </c>
      <c r="AU493" s="17" t="s">
        <v>86</v>
      </c>
    </row>
    <row r="494" spans="1:65" s="14" customFormat="1" ht="11.25" x14ac:dyDescent="0.2">
      <c r="B494" s="219"/>
      <c r="C494" s="220"/>
      <c r="D494" s="204" t="s">
        <v>162</v>
      </c>
      <c r="E494" s="220"/>
      <c r="F494" s="222" t="s">
        <v>444</v>
      </c>
      <c r="G494" s="220"/>
      <c r="H494" s="223">
        <v>315.096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162</v>
      </c>
      <c r="AU494" s="229" t="s">
        <v>86</v>
      </c>
      <c r="AV494" s="14" t="s">
        <v>86</v>
      </c>
      <c r="AW494" s="14" t="s">
        <v>4</v>
      </c>
      <c r="AX494" s="14" t="s">
        <v>84</v>
      </c>
      <c r="AY494" s="229" t="s">
        <v>151</v>
      </c>
    </row>
    <row r="495" spans="1:65" s="2" customFormat="1" ht="21.75" customHeight="1" x14ac:dyDescent="0.2">
      <c r="A495" s="34"/>
      <c r="B495" s="35"/>
      <c r="C495" s="191" t="s">
        <v>445</v>
      </c>
      <c r="D495" s="191" t="s">
        <v>153</v>
      </c>
      <c r="E495" s="192" t="s">
        <v>446</v>
      </c>
      <c r="F495" s="193" t="s">
        <v>447</v>
      </c>
      <c r="G495" s="194" t="s">
        <v>269</v>
      </c>
      <c r="H495" s="195">
        <v>6.3369999999999997</v>
      </c>
      <c r="I495" s="196"/>
      <c r="J495" s="197">
        <f>ROUND(I495*H495,2)</f>
        <v>0</v>
      </c>
      <c r="K495" s="193" t="s">
        <v>157</v>
      </c>
      <c r="L495" s="39"/>
      <c r="M495" s="198" t="s">
        <v>1</v>
      </c>
      <c r="N495" s="199" t="s">
        <v>42</v>
      </c>
      <c r="O495" s="71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2" t="s">
        <v>158</v>
      </c>
      <c r="AT495" s="202" t="s">
        <v>153</v>
      </c>
      <c r="AU495" s="202" t="s">
        <v>86</v>
      </c>
      <c r="AY495" s="17" t="s">
        <v>151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17" t="s">
        <v>84</v>
      </c>
      <c r="BK495" s="203">
        <f>ROUND(I495*H495,2)</f>
        <v>0</v>
      </c>
      <c r="BL495" s="17" t="s">
        <v>158</v>
      </c>
      <c r="BM495" s="202" t="s">
        <v>448</v>
      </c>
    </row>
    <row r="496" spans="1:65" s="2" customFormat="1" ht="19.5" x14ac:dyDescent="0.2">
      <c r="A496" s="34"/>
      <c r="B496" s="35"/>
      <c r="C496" s="36"/>
      <c r="D496" s="204" t="s">
        <v>160</v>
      </c>
      <c r="E496" s="36"/>
      <c r="F496" s="205" t="s">
        <v>449</v>
      </c>
      <c r="G496" s="36"/>
      <c r="H496" s="36"/>
      <c r="I496" s="206"/>
      <c r="J496" s="36"/>
      <c r="K496" s="36"/>
      <c r="L496" s="39"/>
      <c r="M496" s="207"/>
      <c r="N496" s="208"/>
      <c r="O496" s="71"/>
      <c r="P496" s="71"/>
      <c r="Q496" s="71"/>
      <c r="R496" s="71"/>
      <c r="S496" s="71"/>
      <c r="T496" s="72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160</v>
      </c>
      <c r="AU496" s="17" t="s">
        <v>86</v>
      </c>
    </row>
    <row r="497" spans="1:65" s="12" customFormat="1" ht="25.9" customHeight="1" x14ac:dyDescent="0.2">
      <c r="B497" s="175"/>
      <c r="C497" s="176"/>
      <c r="D497" s="177" t="s">
        <v>76</v>
      </c>
      <c r="E497" s="178" t="s">
        <v>450</v>
      </c>
      <c r="F497" s="178" t="s">
        <v>451</v>
      </c>
      <c r="G497" s="176"/>
      <c r="H497" s="176"/>
      <c r="I497" s="179"/>
      <c r="J497" s="180">
        <f>BK497</f>
        <v>0</v>
      </c>
      <c r="K497" s="176"/>
      <c r="L497" s="181"/>
      <c r="M497" s="182"/>
      <c r="N497" s="183"/>
      <c r="O497" s="183"/>
      <c r="P497" s="184">
        <f>P498+P567+P575+P580</f>
        <v>0</v>
      </c>
      <c r="Q497" s="183"/>
      <c r="R497" s="184">
        <f>R498+R567+R575+R580</f>
        <v>0.38218418000000004</v>
      </c>
      <c r="S497" s="183"/>
      <c r="T497" s="185">
        <f>T498+T567+T575+T580</f>
        <v>8.9005999999999998E-3</v>
      </c>
      <c r="AR497" s="186" t="s">
        <v>86</v>
      </c>
      <c r="AT497" s="187" t="s">
        <v>76</v>
      </c>
      <c r="AU497" s="187" t="s">
        <v>77</v>
      </c>
      <c r="AY497" s="186" t="s">
        <v>151</v>
      </c>
      <c r="BK497" s="188">
        <f>BK498+BK567+BK575+BK580</f>
        <v>0</v>
      </c>
    </row>
    <row r="498" spans="1:65" s="12" customFormat="1" ht="22.9" customHeight="1" x14ac:dyDescent="0.2">
      <c r="B498" s="175"/>
      <c r="C498" s="176"/>
      <c r="D498" s="177" t="s">
        <v>76</v>
      </c>
      <c r="E498" s="189" t="s">
        <v>452</v>
      </c>
      <c r="F498" s="189" t="s">
        <v>453</v>
      </c>
      <c r="G498" s="176"/>
      <c r="H498" s="176"/>
      <c r="I498" s="179"/>
      <c r="J498" s="190">
        <f>BK498</f>
        <v>0</v>
      </c>
      <c r="K498" s="176"/>
      <c r="L498" s="181"/>
      <c r="M498" s="182"/>
      <c r="N498" s="183"/>
      <c r="O498" s="183"/>
      <c r="P498" s="184">
        <f>SUM(P499:P566)</f>
        <v>0</v>
      </c>
      <c r="Q498" s="183"/>
      <c r="R498" s="184">
        <f>SUM(R499:R566)</f>
        <v>0.30903892000000005</v>
      </c>
      <c r="S498" s="183"/>
      <c r="T498" s="185">
        <f>SUM(T499:T566)</f>
        <v>0</v>
      </c>
      <c r="AR498" s="186" t="s">
        <v>86</v>
      </c>
      <c r="AT498" s="187" t="s">
        <v>76</v>
      </c>
      <c r="AU498" s="187" t="s">
        <v>84</v>
      </c>
      <c r="AY498" s="186" t="s">
        <v>151</v>
      </c>
      <c r="BK498" s="188">
        <f>SUM(BK499:BK566)</f>
        <v>0</v>
      </c>
    </row>
    <row r="499" spans="1:65" s="2" customFormat="1" ht="16.5" customHeight="1" x14ac:dyDescent="0.2">
      <c r="A499" s="34"/>
      <c r="B499" s="35"/>
      <c r="C499" s="191" t="s">
        <v>454</v>
      </c>
      <c r="D499" s="191" t="s">
        <v>153</v>
      </c>
      <c r="E499" s="192" t="s">
        <v>455</v>
      </c>
      <c r="F499" s="193" t="s">
        <v>456</v>
      </c>
      <c r="G499" s="194" t="s">
        <v>156</v>
      </c>
      <c r="H499" s="195">
        <v>53.954000000000001</v>
      </c>
      <c r="I499" s="196"/>
      <c r="J499" s="197">
        <f>ROUND(I499*H499,2)</f>
        <v>0</v>
      </c>
      <c r="K499" s="193" t="s">
        <v>157</v>
      </c>
      <c r="L499" s="39"/>
      <c r="M499" s="198" t="s">
        <v>1</v>
      </c>
      <c r="N499" s="199" t="s">
        <v>42</v>
      </c>
      <c r="O499" s="71"/>
      <c r="P499" s="200">
        <f>O499*H499</f>
        <v>0</v>
      </c>
      <c r="Q499" s="200">
        <v>3.5000000000000001E-3</v>
      </c>
      <c r="R499" s="200">
        <f>Q499*H499</f>
        <v>0.18883900000000001</v>
      </c>
      <c r="S499" s="200">
        <v>0</v>
      </c>
      <c r="T499" s="201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2" t="s">
        <v>276</v>
      </c>
      <c r="AT499" s="202" t="s">
        <v>153</v>
      </c>
      <c r="AU499" s="202" t="s">
        <v>86</v>
      </c>
      <c r="AY499" s="17" t="s">
        <v>151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17" t="s">
        <v>84</v>
      </c>
      <c r="BK499" s="203">
        <f>ROUND(I499*H499,2)</f>
        <v>0</v>
      </c>
      <c r="BL499" s="17" t="s">
        <v>276</v>
      </c>
      <c r="BM499" s="202" t="s">
        <v>457</v>
      </c>
    </row>
    <row r="500" spans="1:65" s="2" customFormat="1" ht="11.25" x14ac:dyDescent="0.2">
      <c r="A500" s="34"/>
      <c r="B500" s="35"/>
      <c r="C500" s="36"/>
      <c r="D500" s="204" t="s">
        <v>160</v>
      </c>
      <c r="E500" s="36"/>
      <c r="F500" s="205" t="s">
        <v>458</v>
      </c>
      <c r="G500" s="36"/>
      <c r="H500" s="36"/>
      <c r="I500" s="206"/>
      <c r="J500" s="36"/>
      <c r="K500" s="36"/>
      <c r="L500" s="39"/>
      <c r="M500" s="207"/>
      <c r="N500" s="208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160</v>
      </c>
      <c r="AU500" s="17" t="s">
        <v>86</v>
      </c>
    </row>
    <row r="501" spans="1:65" s="13" customFormat="1" ht="11.25" x14ac:dyDescent="0.2">
      <c r="B501" s="209"/>
      <c r="C501" s="210"/>
      <c r="D501" s="204" t="s">
        <v>162</v>
      </c>
      <c r="E501" s="211" t="s">
        <v>1</v>
      </c>
      <c r="F501" s="212" t="s">
        <v>459</v>
      </c>
      <c r="G501" s="210"/>
      <c r="H501" s="211" t="s">
        <v>1</v>
      </c>
      <c r="I501" s="213"/>
      <c r="J501" s="210"/>
      <c r="K501" s="210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162</v>
      </c>
      <c r="AU501" s="218" t="s">
        <v>86</v>
      </c>
      <c r="AV501" s="13" t="s">
        <v>84</v>
      </c>
      <c r="AW501" s="13" t="s">
        <v>32</v>
      </c>
      <c r="AX501" s="13" t="s">
        <v>77</v>
      </c>
      <c r="AY501" s="218" t="s">
        <v>151</v>
      </c>
    </row>
    <row r="502" spans="1:65" s="13" customFormat="1" ht="11.25" x14ac:dyDescent="0.2">
      <c r="B502" s="209"/>
      <c r="C502" s="210"/>
      <c r="D502" s="204" t="s">
        <v>162</v>
      </c>
      <c r="E502" s="211" t="s">
        <v>1</v>
      </c>
      <c r="F502" s="212" t="s">
        <v>264</v>
      </c>
      <c r="G502" s="210"/>
      <c r="H502" s="211" t="s">
        <v>1</v>
      </c>
      <c r="I502" s="213"/>
      <c r="J502" s="210"/>
      <c r="K502" s="210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162</v>
      </c>
      <c r="AU502" s="218" t="s">
        <v>86</v>
      </c>
      <c r="AV502" s="13" t="s">
        <v>84</v>
      </c>
      <c r="AW502" s="13" t="s">
        <v>32</v>
      </c>
      <c r="AX502" s="13" t="s">
        <v>77</v>
      </c>
      <c r="AY502" s="218" t="s">
        <v>151</v>
      </c>
    </row>
    <row r="503" spans="1:65" s="14" customFormat="1" ht="11.25" x14ac:dyDescent="0.2">
      <c r="B503" s="219"/>
      <c r="C503" s="220"/>
      <c r="D503" s="204" t="s">
        <v>162</v>
      </c>
      <c r="E503" s="221" t="s">
        <v>1</v>
      </c>
      <c r="F503" s="222" t="s">
        <v>460</v>
      </c>
      <c r="G503" s="220"/>
      <c r="H503" s="223">
        <v>17.855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162</v>
      </c>
      <c r="AU503" s="229" t="s">
        <v>86</v>
      </c>
      <c r="AV503" s="14" t="s">
        <v>86</v>
      </c>
      <c r="AW503" s="14" t="s">
        <v>32</v>
      </c>
      <c r="AX503" s="14" t="s">
        <v>77</v>
      </c>
      <c r="AY503" s="229" t="s">
        <v>151</v>
      </c>
    </row>
    <row r="504" spans="1:65" s="13" customFormat="1" ht="11.25" x14ac:dyDescent="0.2">
      <c r="B504" s="209"/>
      <c r="C504" s="210"/>
      <c r="D504" s="204" t="s">
        <v>162</v>
      </c>
      <c r="E504" s="211" t="s">
        <v>1</v>
      </c>
      <c r="F504" s="212" t="s">
        <v>297</v>
      </c>
      <c r="G504" s="210"/>
      <c r="H504" s="211" t="s">
        <v>1</v>
      </c>
      <c r="I504" s="213"/>
      <c r="J504" s="210"/>
      <c r="K504" s="210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162</v>
      </c>
      <c r="AU504" s="218" t="s">
        <v>86</v>
      </c>
      <c r="AV504" s="13" t="s">
        <v>84</v>
      </c>
      <c r="AW504" s="13" t="s">
        <v>32</v>
      </c>
      <c r="AX504" s="13" t="s">
        <v>77</v>
      </c>
      <c r="AY504" s="218" t="s">
        <v>151</v>
      </c>
    </row>
    <row r="505" spans="1:65" s="14" customFormat="1" ht="11.25" x14ac:dyDescent="0.2">
      <c r="B505" s="219"/>
      <c r="C505" s="220"/>
      <c r="D505" s="204" t="s">
        <v>162</v>
      </c>
      <c r="E505" s="221" t="s">
        <v>1</v>
      </c>
      <c r="F505" s="222" t="s">
        <v>461</v>
      </c>
      <c r="G505" s="220"/>
      <c r="H505" s="223">
        <v>2.1440000000000001</v>
      </c>
      <c r="I505" s="224"/>
      <c r="J505" s="220"/>
      <c r="K505" s="220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162</v>
      </c>
      <c r="AU505" s="229" t="s">
        <v>86</v>
      </c>
      <c r="AV505" s="14" t="s">
        <v>86</v>
      </c>
      <c r="AW505" s="14" t="s">
        <v>32</v>
      </c>
      <c r="AX505" s="14" t="s">
        <v>77</v>
      </c>
      <c r="AY505" s="229" t="s">
        <v>151</v>
      </c>
    </row>
    <row r="506" spans="1:65" s="14" customFormat="1" ht="11.25" x14ac:dyDescent="0.2">
      <c r="B506" s="219"/>
      <c r="C506" s="220"/>
      <c r="D506" s="204" t="s">
        <v>162</v>
      </c>
      <c r="E506" s="221" t="s">
        <v>1</v>
      </c>
      <c r="F506" s="222" t="s">
        <v>462</v>
      </c>
      <c r="G506" s="220"/>
      <c r="H506" s="223">
        <v>0.89700000000000002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162</v>
      </c>
      <c r="AU506" s="229" t="s">
        <v>86</v>
      </c>
      <c r="AV506" s="14" t="s">
        <v>86</v>
      </c>
      <c r="AW506" s="14" t="s">
        <v>32</v>
      </c>
      <c r="AX506" s="14" t="s">
        <v>77</v>
      </c>
      <c r="AY506" s="229" t="s">
        <v>151</v>
      </c>
    </row>
    <row r="507" spans="1:65" s="14" customFormat="1" ht="11.25" x14ac:dyDescent="0.2">
      <c r="B507" s="219"/>
      <c r="C507" s="220"/>
      <c r="D507" s="204" t="s">
        <v>162</v>
      </c>
      <c r="E507" s="221" t="s">
        <v>1</v>
      </c>
      <c r="F507" s="222" t="s">
        <v>463</v>
      </c>
      <c r="G507" s="220"/>
      <c r="H507" s="223">
        <v>3.62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162</v>
      </c>
      <c r="AU507" s="229" t="s">
        <v>86</v>
      </c>
      <c r="AV507" s="14" t="s">
        <v>86</v>
      </c>
      <c r="AW507" s="14" t="s">
        <v>32</v>
      </c>
      <c r="AX507" s="14" t="s">
        <v>77</v>
      </c>
      <c r="AY507" s="229" t="s">
        <v>151</v>
      </c>
    </row>
    <row r="508" spans="1:65" s="13" customFormat="1" ht="11.25" x14ac:dyDescent="0.2">
      <c r="B508" s="209"/>
      <c r="C508" s="210"/>
      <c r="D508" s="204" t="s">
        <v>162</v>
      </c>
      <c r="E508" s="211" t="s">
        <v>1</v>
      </c>
      <c r="F508" s="212" t="s">
        <v>288</v>
      </c>
      <c r="G508" s="210"/>
      <c r="H508" s="211" t="s">
        <v>1</v>
      </c>
      <c r="I508" s="213"/>
      <c r="J508" s="210"/>
      <c r="K508" s="210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162</v>
      </c>
      <c r="AU508" s="218" t="s">
        <v>86</v>
      </c>
      <c r="AV508" s="13" t="s">
        <v>84</v>
      </c>
      <c r="AW508" s="13" t="s">
        <v>32</v>
      </c>
      <c r="AX508" s="13" t="s">
        <v>77</v>
      </c>
      <c r="AY508" s="218" t="s">
        <v>151</v>
      </c>
    </row>
    <row r="509" spans="1:65" s="14" customFormat="1" ht="11.25" x14ac:dyDescent="0.2">
      <c r="B509" s="219"/>
      <c r="C509" s="220"/>
      <c r="D509" s="204" t="s">
        <v>162</v>
      </c>
      <c r="E509" s="221" t="s">
        <v>1</v>
      </c>
      <c r="F509" s="222" t="s">
        <v>464</v>
      </c>
      <c r="G509" s="220"/>
      <c r="H509" s="223">
        <v>2.96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162</v>
      </c>
      <c r="AU509" s="229" t="s">
        <v>86</v>
      </c>
      <c r="AV509" s="14" t="s">
        <v>86</v>
      </c>
      <c r="AW509" s="14" t="s">
        <v>32</v>
      </c>
      <c r="AX509" s="14" t="s">
        <v>77</v>
      </c>
      <c r="AY509" s="229" t="s">
        <v>151</v>
      </c>
    </row>
    <row r="510" spans="1:65" s="14" customFormat="1" ht="11.25" x14ac:dyDescent="0.2">
      <c r="B510" s="219"/>
      <c r="C510" s="220"/>
      <c r="D510" s="204" t="s">
        <v>162</v>
      </c>
      <c r="E510" s="221" t="s">
        <v>1</v>
      </c>
      <c r="F510" s="222" t="s">
        <v>465</v>
      </c>
      <c r="G510" s="220"/>
      <c r="H510" s="223">
        <v>2.169</v>
      </c>
      <c r="I510" s="224"/>
      <c r="J510" s="220"/>
      <c r="K510" s="220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162</v>
      </c>
      <c r="AU510" s="229" t="s">
        <v>86</v>
      </c>
      <c r="AV510" s="14" t="s">
        <v>86</v>
      </c>
      <c r="AW510" s="14" t="s">
        <v>32</v>
      </c>
      <c r="AX510" s="14" t="s">
        <v>77</v>
      </c>
      <c r="AY510" s="229" t="s">
        <v>151</v>
      </c>
    </row>
    <row r="511" spans="1:65" s="14" customFormat="1" ht="11.25" x14ac:dyDescent="0.2">
      <c r="B511" s="219"/>
      <c r="C511" s="220"/>
      <c r="D511" s="204" t="s">
        <v>162</v>
      </c>
      <c r="E511" s="221" t="s">
        <v>1</v>
      </c>
      <c r="F511" s="222" t="s">
        <v>466</v>
      </c>
      <c r="G511" s="220"/>
      <c r="H511" s="223">
        <v>1.5249999999999999</v>
      </c>
      <c r="I511" s="224"/>
      <c r="J511" s="220"/>
      <c r="K511" s="220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162</v>
      </c>
      <c r="AU511" s="229" t="s">
        <v>86</v>
      </c>
      <c r="AV511" s="14" t="s">
        <v>86</v>
      </c>
      <c r="AW511" s="14" t="s">
        <v>32</v>
      </c>
      <c r="AX511" s="14" t="s">
        <v>77</v>
      </c>
      <c r="AY511" s="229" t="s">
        <v>151</v>
      </c>
    </row>
    <row r="512" spans="1:65" s="14" customFormat="1" ht="11.25" x14ac:dyDescent="0.2">
      <c r="B512" s="219"/>
      <c r="C512" s="220"/>
      <c r="D512" s="204" t="s">
        <v>162</v>
      </c>
      <c r="E512" s="221" t="s">
        <v>1</v>
      </c>
      <c r="F512" s="222" t="s">
        <v>467</v>
      </c>
      <c r="G512" s="220"/>
      <c r="H512" s="223">
        <v>1.585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162</v>
      </c>
      <c r="AU512" s="229" t="s">
        <v>86</v>
      </c>
      <c r="AV512" s="14" t="s">
        <v>86</v>
      </c>
      <c r="AW512" s="14" t="s">
        <v>32</v>
      </c>
      <c r="AX512" s="14" t="s">
        <v>77</v>
      </c>
      <c r="AY512" s="229" t="s">
        <v>151</v>
      </c>
    </row>
    <row r="513" spans="1:65" s="14" customFormat="1" ht="11.25" x14ac:dyDescent="0.2">
      <c r="B513" s="219"/>
      <c r="C513" s="220"/>
      <c r="D513" s="204" t="s">
        <v>162</v>
      </c>
      <c r="E513" s="221" t="s">
        <v>1</v>
      </c>
      <c r="F513" s="222" t="s">
        <v>468</v>
      </c>
      <c r="G513" s="220"/>
      <c r="H513" s="223">
        <v>2.4009999999999998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162</v>
      </c>
      <c r="AU513" s="229" t="s">
        <v>86</v>
      </c>
      <c r="AV513" s="14" t="s">
        <v>86</v>
      </c>
      <c r="AW513" s="14" t="s">
        <v>32</v>
      </c>
      <c r="AX513" s="14" t="s">
        <v>77</v>
      </c>
      <c r="AY513" s="229" t="s">
        <v>151</v>
      </c>
    </row>
    <row r="514" spans="1:65" s="13" customFormat="1" ht="11.25" x14ac:dyDescent="0.2">
      <c r="B514" s="209"/>
      <c r="C514" s="210"/>
      <c r="D514" s="204" t="s">
        <v>162</v>
      </c>
      <c r="E514" s="211" t="s">
        <v>1</v>
      </c>
      <c r="F514" s="212" t="s">
        <v>318</v>
      </c>
      <c r="G514" s="210"/>
      <c r="H514" s="211" t="s">
        <v>1</v>
      </c>
      <c r="I514" s="213"/>
      <c r="J514" s="210"/>
      <c r="K514" s="210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162</v>
      </c>
      <c r="AU514" s="218" t="s">
        <v>86</v>
      </c>
      <c r="AV514" s="13" t="s">
        <v>84</v>
      </c>
      <c r="AW514" s="13" t="s">
        <v>32</v>
      </c>
      <c r="AX514" s="13" t="s">
        <v>77</v>
      </c>
      <c r="AY514" s="218" t="s">
        <v>151</v>
      </c>
    </row>
    <row r="515" spans="1:65" s="14" customFormat="1" ht="11.25" x14ac:dyDescent="0.2">
      <c r="B515" s="219"/>
      <c r="C515" s="220"/>
      <c r="D515" s="204" t="s">
        <v>162</v>
      </c>
      <c r="E515" s="221" t="s">
        <v>1</v>
      </c>
      <c r="F515" s="222" t="s">
        <v>469</v>
      </c>
      <c r="G515" s="220"/>
      <c r="H515" s="223">
        <v>3.3530000000000002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162</v>
      </c>
      <c r="AU515" s="229" t="s">
        <v>86</v>
      </c>
      <c r="AV515" s="14" t="s">
        <v>86</v>
      </c>
      <c r="AW515" s="14" t="s">
        <v>32</v>
      </c>
      <c r="AX515" s="14" t="s">
        <v>77</v>
      </c>
      <c r="AY515" s="229" t="s">
        <v>151</v>
      </c>
    </row>
    <row r="516" spans="1:65" s="14" customFormat="1" ht="11.25" x14ac:dyDescent="0.2">
      <c r="B516" s="219"/>
      <c r="C516" s="220"/>
      <c r="D516" s="204" t="s">
        <v>162</v>
      </c>
      <c r="E516" s="221" t="s">
        <v>1</v>
      </c>
      <c r="F516" s="222" t="s">
        <v>470</v>
      </c>
      <c r="G516" s="220"/>
      <c r="H516" s="223">
        <v>2.5209999999999999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162</v>
      </c>
      <c r="AU516" s="229" t="s">
        <v>86</v>
      </c>
      <c r="AV516" s="14" t="s">
        <v>86</v>
      </c>
      <c r="AW516" s="14" t="s">
        <v>32</v>
      </c>
      <c r="AX516" s="14" t="s">
        <v>77</v>
      </c>
      <c r="AY516" s="229" t="s">
        <v>151</v>
      </c>
    </row>
    <row r="517" spans="1:65" s="14" customFormat="1" ht="11.25" x14ac:dyDescent="0.2">
      <c r="B517" s="219"/>
      <c r="C517" s="220"/>
      <c r="D517" s="204" t="s">
        <v>162</v>
      </c>
      <c r="E517" s="221" t="s">
        <v>1</v>
      </c>
      <c r="F517" s="222" t="s">
        <v>471</v>
      </c>
      <c r="G517" s="220"/>
      <c r="H517" s="223">
        <v>1.2170000000000001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162</v>
      </c>
      <c r="AU517" s="229" t="s">
        <v>86</v>
      </c>
      <c r="AV517" s="14" t="s">
        <v>86</v>
      </c>
      <c r="AW517" s="14" t="s">
        <v>32</v>
      </c>
      <c r="AX517" s="14" t="s">
        <v>77</v>
      </c>
      <c r="AY517" s="229" t="s">
        <v>151</v>
      </c>
    </row>
    <row r="518" spans="1:65" s="13" customFormat="1" ht="11.25" x14ac:dyDescent="0.2">
      <c r="B518" s="209"/>
      <c r="C518" s="210"/>
      <c r="D518" s="204" t="s">
        <v>162</v>
      </c>
      <c r="E518" s="211" t="s">
        <v>1</v>
      </c>
      <c r="F518" s="212" t="s">
        <v>352</v>
      </c>
      <c r="G518" s="210"/>
      <c r="H518" s="211" t="s">
        <v>1</v>
      </c>
      <c r="I518" s="213"/>
      <c r="J518" s="210"/>
      <c r="K518" s="210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162</v>
      </c>
      <c r="AU518" s="218" t="s">
        <v>86</v>
      </c>
      <c r="AV518" s="13" t="s">
        <v>84</v>
      </c>
      <c r="AW518" s="13" t="s">
        <v>32</v>
      </c>
      <c r="AX518" s="13" t="s">
        <v>77</v>
      </c>
      <c r="AY518" s="218" t="s">
        <v>151</v>
      </c>
    </row>
    <row r="519" spans="1:65" s="13" customFormat="1" ht="11.25" x14ac:dyDescent="0.2">
      <c r="B519" s="209"/>
      <c r="C519" s="210"/>
      <c r="D519" s="204" t="s">
        <v>162</v>
      </c>
      <c r="E519" s="211" t="s">
        <v>1</v>
      </c>
      <c r="F519" s="212" t="s">
        <v>472</v>
      </c>
      <c r="G519" s="210"/>
      <c r="H519" s="211" t="s">
        <v>1</v>
      </c>
      <c r="I519" s="213"/>
      <c r="J519" s="210"/>
      <c r="K519" s="210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162</v>
      </c>
      <c r="AU519" s="218" t="s">
        <v>86</v>
      </c>
      <c r="AV519" s="13" t="s">
        <v>84</v>
      </c>
      <c r="AW519" s="13" t="s">
        <v>32</v>
      </c>
      <c r="AX519" s="13" t="s">
        <v>77</v>
      </c>
      <c r="AY519" s="218" t="s">
        <v>151</v>
      </c>
    </row>
    <row r="520" spans="1:65" s="14" customFormat="1" ht="11.25" x14ac:dyDescent="0.2">
      <c r="B520" s="219"/>
      <c r="C520" s="220"/>
      <c r="D520" s="204" t="s">
        <v>162</v>
      </c>
      <c r="E520" s="221" t="s">
        <v>1</v>
      </c>
      <c r="F520" s="222" t="s">
        <v>473</v>
      </c>
      <c r="G520" s="220"/>
      <c r="H520" s="223">
        <v>11.707000000000001</v>
      </c>
      <c r="I520" s="224"/>
      <c r="J520" s="220"/>
      <c r="K520" s="220"/>
      <c r="L520" s="225"/>
      <c r="M520" s="226"/>
      <c r="N520" s="227"/>
      <c r="O520" s="227"/>
      <c r="P520" s="227"/>
      <c r="Q520" s="227"/>
      <c r="R520" s="227"/>
      <c r="S520" s="227"/>
      <c r="T520" s="228"/>
      <c r="AT520" s="229" t="s">
        <v>162</v>
      </c>
      <c r="AU520" s="229" t="s">
        <v>86</v>
      </c>
      <c r="AV520" s="14" t="s">
        <v>86</v>
      </c>
      <c r="AW520" s="14" t="s">
        <v>32</v>
      </c>
      <c r="AX520" s="14" t="s">
        <v>77</v>
      </c>
      <c r="AY520" s="229" t="s">
        <v>151</v>
      </c>
    </row>
    <row r="521" spans="1:65" s="2" customFormat="1" ht="16.5" customHeight="1" x14ac:dyDescent="0.2">
      <c r="A521" s="34"/>
      <c r="B521" s="35"/>
      <c r="C521" s="191" t="s">
        <v>474</v>
      </c>
      <c r="D521" s="191" t="s">
        <v>153</v>
      </c>
      <c r="E521" s="192" t="s">
        <v>475</v>
      </c>
      <c r="F521" s="193" t="s">
        <v>476</v>
      </c>
      <c r="G521" s="194" t="s">
        <v>156</v>
      </c>
      <c r="H521" s="195">
        <v>53.954000000000001</v>
      </c>
      <c r="I521" s="196"/>
      <c r="J521" s="197">
        <f>ROUND(I521*H521,2)</f>
        <v>0</v>
      </c>
      <c r="K521" s="193" t="s">
        <v>1</v>
      </c>
      <c r="L521" s="39"/>
      <c r="M521" s="198" t="s">
        <v>1</v>
      </c>
      <c r="N521" s="199" t="s">
        <v>42</v>
      </c>
      <c r="O521" s="71"/>
      <c r="P521" s="200">
        <f>O521*H521</f>
        <v>0</v>
      </c>
      <c r="Q521" s="200">
        <v>1.8799999999999999E-3</v>
      </c>
      <c r="R521" s="200">
        <f>Q521*H521</f>
        <v>0.10143352</v>
      </c>
      <c r="S521" s="200">
        <v>0</v>
      </c>
      <c r="T521" s="201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02" t="s">
        <v>276</v>
      </c>
      <c r="AT521" s="202" t="s">
        <v>153</v>
      </c>
      <c r="AU521" s="202" t="s">
        <v>86</v>
      </c>
      <c r="AY521" s="17" t="s">
        <v>151</v>
      </c>
      <c r="BE521" s="203">
        <f>IF(N521="základní",J521,0)</f>
        <v>0</v>
      </c>
      <c r="BF521" s="203">
        <f>IF(N521="snížená",J521,0)</f>
        <v>0</v>
      </c>
      <c r="BG521" s="203">
        <f>IF(N521="zákl. přenesená",J521,0)</f>
        <v>0</v>
      </c>
      <c r="BH521" s="203">
        <f>IF(N521="sníž. přenesená",J521,0)</f>
        <v>0</v>
      </c>
      <c r="BI521" s="203">
        <f>IF(N521="nulová",J521,0)</f>
        <v>0</v>
      </c>
      <c r="BJ521" s="17" t="s">
        <v>84</v>
      </c>
      <c r="BK521" s="203">
        <f>ROUND(I521*H521,2)</f>
        <v>0</v>
      </c>
      <c r="BL521" s="17" t="s">
        <v>276</v>
      </c>
      <c r="BM521" s="202" t="s">
        <v>477</v>
      </c>
    </row>
    <row r="522" spans="1:65" s="2" customFormat="1" ht="19.5" x14ac:dyDescent="0.2">
      <c r="A522" s="34"/>
      <c r="B522" s="35"/>
      <c r="C522" s="36"/>
      <c r="D522" s="204" t="s">
        <v>160</v>
      </c>
      <c r="E522" s="36"/>
      <c r="F522" s="205" t="s">
        <v>478</v>
      </c>
      <c r="G522" s="36"/>
      <c r="H522" s="36"/>
      <c r="I522" s="206"/>
      <c r="J522" s="36"/>
      <c r="K522" s="36"/>
      <c r="L522" s="39"/>
      <c r="M522" s="207"/>
      <c r="N522" s="208"/>
      <c r="O522" s="71"/>
      <c r="P522" s="71"/>
      <c r="Q522" s="71"/>
      <c r="R522" s="71"/>
      <c r="S522" s="71"/>
      <c r="T522" s="72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160</v>
      </c>
      <c r="AU522" s="17" t="s">
        <v>86</v>
      </c>
    </row>
    <row r="523" spans="1:65" s="13" customFormat="1" ht="11.25" x14ac:dyDescent="0.2">
      <c r="B523" s="209"/>
      <c r="C523" s="210"/>
      <c r="D523" s="204" t="s">
        <v>162</v>
      </c>
      <c r="E523" s="211" t="s">
        <v>1</v>
      </c>
      <c r="F523" s="212" t="s">
        <v>459</v>
      </c>
      <c r="G523" s="210"/>
      <c r="H523" s="211" t="s">
        <v>1</v>
      </c>
      <c r="I523" s="213"/>
      <c r="J523" s="210"/>
      <c r="K523" s="210"/>
      <c r="L523" s="214"/>
      <c r="M523" s="215"/>
      <c r="N523" s="216"/>
      <c r="O523" s="216"/>
      <c r="P523" s="216"/>
      <c r="Q523" s="216"/>
      <c r="R523" s="216"/>
      <c r="S523" s="216"/>
      <c r="T523" s="217"/>
      <c r="AT523" s="218" t="s">
        <v>162</v>
      </c>
      <c r="AU523" s="218" t="s">
        <v>86</v>
      </c>
      <c r="AV523" s="13" t="s">
        <v>84</v>
      </c>
      <c r="AW523" s="13" t="s">
        <v>32</v>
      </c>
      <c r="AX523" s="13" t="s">
        <v>77</v>
      </c>
      <c r="AY523" s="218" t="s">
        <v>151</v>
      </c>
    </row>
    <row r="524" spans="1:65" s="13" customFormat="1" ht="11.25" x14ac:dyDescent="0.2">
      <c r="B524" s="209"/>
      <c r="C524" s="210"/>
      <c r="D524" s="204" t="s">
        <v>162</v>
      </c>
      <c r="E524" s="211" t="s">
        <v>1</v>
      </c>
      <c r="F524" s="212" t="s">
        <v>264</v>
      </c>
      <c r="G524" s="210"/>
      <c r="H524" s="211" t="s">
        <v>1</v>
      </c>
      <c r="I524" s="213"/>
      <c r="J524" s="210"/>
      <c r="K524" s="210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162</v>
      </c>
      <c r="AU524" s="218" t="s">
        <v>86</v>
      </c>
      <c r="AV524" s="13" t="s">
        <v>84</v>
      </c>
      <c r="AW524" s="13" t="s">
        <v>32</v>
      </c>
      <c r="AX524" s="13" t="s">
        <v>77</v>
      </c>
      <c r="AY524" s="218" t="s">
        <v>151</v>
      </c>
    </row>
    <row r="525" spans="1:65" s="14" customFormat="1" ht="11.25" x14ac:dyDescent="0.2">
      <c r="B525" s="219"/>
      <c r="C525" s="220"/>
      <c r="D525" s="204" t="s">
        <v>162</v>
      </c>
      <c r="E525" s="221" t="s">
        <v>1</v>
      </c>
      <c r="F525" s="222" t="s">
        <v>460</v>
      </c>
      <c r="G525" s="220"/>
      <c r="H525" s="223">
        <v>17.855</v>
      </c>
      <c r="I525" s="224"/>
      <c r="J525" s="220"/>
      <c r="K525" s="220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162</v>
      </c>
      <c r="AU525" s="229" t="s">
        <v>86</v>
      </c>
      <c r="AV525" s="14" t="s">
        <v>86</v>
      </c>
      <c r="AW525" s="14" t="s">
        <v>32</v>
      </c>
      <c r="AX525" s="14" t="s">
        <v>77</v>
      </c>
      <c r="AY525" s="229" t="s">
        <v>151</v>
      </c>
    </row>
    <row r="526" spans="1:65" s="13" customFormat="1" ht="11.25" x14ac:dyDescent="0.2">
      <c r="B526" s="209"/>
      <c r="C526" s="210"/>
      <c r="D526" s="204" t="s">
        <v>162</v>
      </c>
      <c r="E526" s="211" t="s">
        <v>1</v>
      </c>
      <c r="F526" s="212" t="s">
        <v>297</v>
      </c>
      <c r="G526" s="210"/>
      <c r="H526" s="211" t="s">
        <v>1</v>
      </c>
      <c r="I526" s="213"/>
      <c r="J526" s="210"/>
      <c r="K526" s="210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162</v>
      </c>
      <c r="AU526" s="218" t="s">
        <v>86</v>
      </c>
      <c r="AV526" s="13" t="s">
        <v>84</v>
      </c>
      <c r="AW526" s="13" t="s">
        <v>32</v>
      </c>
      <c r="AX526" s="13" t="s">
        <v>77</v>
      </c>
      <c r="AY526" s="218" t="s">
        <v>151</v>
      </c>
    </row>
    <row r="527" spans="1:65" s="14" customFormat="1" ht="11.25" x14ac:dyDescent="0.2">
      <c r="B527" s="219"/>
      <c r="C527" s="220"/>
      <c r="D527" s="204" t="s">
        <v>162</v>
      </c>
      <c r="E527" s="221" t="s">
        <v>1</v>
      </c>
      <c r="F527" s="222" t="s">
        <v>461</v>
      </c>
      <c r="G527" s="220"/>
      <c r="H527" s="223">
        <v>2.1440000000000001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162</v>
      </c>
      <c r="AU527" s="229" t="s">
        <v>86</v>
      </c>
      <c r="AV527" s="14" t="s">
        <v>86</v>
      </c>
      <c r="AW527" s="14" t="s">
        <v>32</v>
      </c>
      <c r="AX527" s="14" t="s">
        <v>77</v>
      </c>
      <c r="AY527" s="229" t="s">
        <v>151</v>
      </c>
    </row>
    <row r="528" spans="1:65" s="14" customFormat="1" ht="11.25" x14ac:dyDescent="0.2">
      <c r="B528" s="219"/>
      <c r="C528" s="220"/>
      <c r="D528" s="204" t="s">
        <v>162</v>
      </c>
      <c r="E528" s="221" t="s">
        <v>1</v>
      </c>
      <c r="F528" s="222" t="s">
        <v>462</v>
      </c>
      <c r="G528" s="220"/>
      <c r="H528" s="223">
        <v>0.89700000000000002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162</v>
      </c>
      <c r="AU528" s="229" t="s">
        <v>86</v>
      </c>
      <c r="AV528" s="14" t="s">
        <v>86</v>
      </c>
      <c r="AW528" s="14" t="s">
        <v>32</v>
      </c>
      <c r="AX528" s="14" t="s">
        <v>77</v>
      </c>
      <c r="AY528" s="229" t="s">
        <v>151</v>
      </c>
    </row>
    <row r="529" spans="1:65" s="14" customFormat="1" ht="11.25" x14ac:dyDescent="0.2">
      <c r="B529" s="219"/>
      <c r="C529" s="220"/>
      <c r="D529" s="204" t="s">
        <v>162</v>
      </c>
      <c r="E529" s="221" t="s">
        <v>1</v>
      </c>
      <c r="F529" s="222" t="s">
        <v>463</v>
      </c>
      <c r="G529" s="220"/>
      <c r="H529" s="223">
        <v>3.62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162</v>
      </c>
      <c r="AU529" s="229" t="s">
        <v>86</v>
      </c>
      <c r="AV529" s="14" t="s">
        <v>86</v>
      </c>
      <c r="AW529" s="14" t="s">
        <v>32</v>
      </c>
      <c r="AX529" s="14" t="s">
        <v>77</v>
      </c>
      <c r="AY529" s="229" t="s">
        <v>151</v>
      </c>
    </row>
    <row r="530" spans="1:65" s="13" customFormat="1" ht="11.25" x14ac:dyDescent="0.2">
      <c r="B530" s="209"/>
      <c r="C530" s="210"/>
      <c r="D530" s="204" t="s">
        <v>162</v>
      </c>
      <c r="E530" s="211" t="s">
        <v>1</v>
      </c>
      <c r="F530" s="212" t="s">
        <v>288</v>
      </c>
      <c r="G530" s="210"/>
      <c r="H530" s="211" t="s">
        <v>1</v>
      </c>
      <c r="I530" s="213"/>
      <c r="J530" s="210"/>
      <c r="K530" s="210"/>
      <c r="L530" s="214"/>
      <c r="M530" s="215"/>
      <c r="N530" s="216"/>
      <c r="O530" s="216"/>
      <c r="P530" s="216"/>
      <c r="Q530" s="216"/>
      <c r="R530" s="216"/>
      <c r="S530" s="216"/>
      <c r="T530" s="217"/>
      <c r="AT530" s="218" t="s">
        <v>162</v>
      </c>
      <c r="AU530" s="218" t="s">
        <v>86</v>
      </c>
      <c r="AV530" s="13" t="s">
        <v>84</v>
      </c>
      <c r="AW530" s="13" t="s">
        <v>32</v>
      </c>
      <c r="AX530" s="13" t="s">
        <v>77</v>
      </c>
      <c r="AY530" s="218" t="s">
        <v>151</v>
      </c>
    </row>
    <row r="531" spans="1:65" s="14" customFormat="1" ht="11.25" x14ac:dyDescent="0.2">
      <c r="B531" s="219"/>
      <c r="C531" s="220"/>
      <c r="D531" s="204" t="s">
        <v>162</v>
      </c>
      <c r="E531" s="221" t="s">
        <v>1</v>
      </c>
      <c r="F531" s="222" t="s">
        <v>464</v>
      </c>
      <c r="G531" s="220"/>
      <c r="H531" s="223">
        <v>2.96</v>
      </c>
      <c r="I531" s="224"/>
      <c r="J531" s="220"/>
      <c r="K531" s="220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162</v>
      </c>
      <c r="AU531" s="229" t="s">
        <v>86</v>
      </c>
      <c r="AV531" s="14" t="s">
        <v>86</v>
      </c>
      <c r="AW531" s="14" t="s">
        <v>32</v>
      </c>
      <c r="AX531" s="14" t="s">
        <v>77</v>
      </c>
      <c r="AY531" s="229" t="s">
        <v>151</v>
      </c>
    </row>
    <row r="532" spans="1:65" s="14" customFormat="1" ht="11.25" x14ac:dyDescent="0.2">
      <c r="B532" s="219"/>
      <c r="C532" s="220"/>
      <c r="D532" s="204" t="s">
        <v>162</v>
      </c>
      <c r="E532" s="221" t="s">
        <v>1</v>
      </c>
      <c r="F532" s="222" t="s">
        <v>465</v>
      </c>
      <c r="G532" s="220"/>
      <c r="H532" s="223">
        <v>2.169</v>
      </c>
      <c r="I532" s="224"/>
      <c r="J532" s="220"/>
      <c r="K532" s="220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162</v>
      </c>
      <c r="AU532" s="229" t="s">
        <v>86</v>
      </c>
      <c r="AV532" s="14" t="s">
        <v>86</v>
      </c>
      <c r="AW532" s="14" t="s">
        <v>32</v>
      </c>
      <c r="AX532" s="14" t="s">
        <v>77</v>
      </c>
      <c r="AY532" s="229" t="s">
        <v>151</v>
      </c>
    </row>
    <row r="533" spans="1:65" s="14" customFormat="1" ht="11.25" x14ac:dyDescent="0.2">
      <c r="B533" s="219"/>
      <c r="C533" s="220"/>
      <c r="D533" s="204" t="s">
        <v>162</v>
      </c>
      <c r="E533" s="221" t="s">
        <v>1</v>
      </c>
      <c r="F533" s="222" t="s">
        <v>466</v>
      </c>
      <c r="G533" s="220"/>
      <c r="H533" s="223">
        <v>1.5249999999999999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162</v>
      </c>
      <c r="AU533" s="229" t="s">
        <v>86</v>
      </c>
      <c r="AV533" s="14" t="s">
        <v>86</v>
      </c>
      <c r="AW533" s="14" t="s">
        <v>32</v>
      </c>
      <c r="AX533" s="14" t="s">
        <v>77</v>
      </c>
      <c r="AY533" s="229" t="s">
        <v>151</v>
      </c>
    </row>
    <row r="534" spans="1:65" s="14" customFormat="1" ht="11.25" x14ac:dyDescent="0.2">
      <c r="B534" s="219"/>
      <c r="C534" s="220"/>
      <c r="D534" s="204" t="s">
        <v>162</v>
      </c>
      <c r="E534" s="221" t="s">
        <v>1</v>
      </c>
      <c r="F534" s="222" t="s">
        <v>467</v>
      </c>
      <c r="G534" s="220"/>
      <c r="H534" s="223">
        <v>1.585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162</v>
      </c>
      <c r="AU534" s="229" t="s">
        <v>86</v>
      </c>
      <c r="AV534" s="14" t="s">
        <v>86</v>
      </c>
      <c r="AW534" s="14" t="s">
        <v>32</v>
      </c>
      <c r="AX534" s="14" t="s">
        <v>77</v>
      </c>
      <c r="AY534" s="229" t="s">
        <v>151</v>
      </c>
    </row>
    <row r="535" spans="1:65" s="14" customFormat="1" ht="11.25" x14ac:dyDescent="0.2">
      <c r="B535" s="219"/>
      <c r="C535" s="220"/>
      <c r="D535" s="204" t="s">
        <v>162</v>
      </c>
      <c r="E535" s="221" t="s">
        <v>1</v>
      </c>
      <c r="F535" s="222" t="s">
        <v>468</v>
      </c>
      <c r="G535" s="220"/>
      <c r="H535" s="223">
        <v>2.4009999999999998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162</v>
      </c>
      <c r="AU535" s="229" t="s">
        <v>86</v>
      </c>
      <c r="AV535" s="14" t="s">
        <v>86</v>
      </c>
      <c r="AW535" s="14" t="s">
        <v>32</v>
      </c>
      <c r="AX535" s="14" t="s">
        <v>77</v>
      </c>
      <c r="AY535" s="229" t="s">
        <v>151</v>
      </c>
    </row>
    <row r="536" spans="1:65" s="13" customFormat="1" ht="11.25" x14ac:dyDescent="0.2">
      <c r="B536" s="209"/>
      <c r="C536" s="210"/>
      <c r="D536" s="204" t="s">
        <v>162</v>
      </c>
      <c r="E536" s="211" t="s">
        <v>1</v>
      </c>
      <c r="F536" s="212" t="s">
        <v>318</v>
      </c>
      <c r="G536" s="210"/>
      <c r="H536" s="211" t="s">
        <v>1</v>
      </c>
      <c r="I536" s="213"/>
      <c r="J536" s="210"/>
      <c r="K536" s="210"/>
      <c r="L536" s="214"/>
      <c r="M536" s="215"/>
      <c r="N536" s="216"/>
      <c r="O536" s="216"/>
      <c r="P536" s="216"/>
      <c r="Q536" s="216"/>
      <c r="R536" s="216"/>
      <c r="S536" s="216"/>
      <c r="T536" s="217"/>
      <c r="AT536" s="218" t="s">
        <v>162</v>
      </c>
      <c r="AU536" s="218" t="s">
        <v>86</v>
      </c>
      <c r="AV536" s="13" t="s">
        <v>84</v>
      </c>
      <c r="AW536" s="13" t="s">
        <v>32</v>
      </c>
      <c r="AX536" s="13" t="s">
        <v>77</v>
      </c>
      <c r="AY536" s="218" t="s">
        <v>151</v>
      </c>
    </row>
    <row r="537" spans="1:65" s="14" customFormat="1" ht="11.25" x14ac:dyDescent="0.2">
      <c r="B537" s="219"/>
      <c r="C537" s="220"/>
      <c r="D537" s="204" t="s">
        <v>162</v>
      </c>
      <c r="E537" s="221" t="s">
        <v>1</v>
      </c>
      <c r="F537" s="222" t="s">
        <v>469</v>
      </c>
      <c r="G537" s="220"/>
      <c r="H537" s="223">
        <v>3.3530000000000002</v>
      </c>
      <c r="I537" s="224"/>
      <c r="J537" s="220"/>
      <c r="K537" s="220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162</v>
      </c>
      <c r="AU537" s="229" t="s">
        <v>86</v>
      </c>
      <c r="AV537" s="14" t="s">
        <v>86</v>
      </c>
      <c r="AW537" s="14" t="s">
        <v>32</v>
      </c>
      <c r="AX537" s="14" t="s">
        <v>77</v>
      </c>
      <c r="AY537" s="229" t="s">
        <v>151</v>
      </c>
    </row>
    <row r="538" spans="1:65" s="14" customFormat="1" ht="11.25" x14ac:dyDescent="0.2">
      <c r="B538" s="219"/>
      <c r="C538" s="220"/>
      <c r="D538" s="204" t="s">
        <v>162</v>
      </c>
      <c r="E538" s="221" t="s">
        <v>1</v>
      </c>
      <c r="F538" s="222" t="s">
        <v>470</v>
      </c>
      <c r="G538" s="220"/>
      <c r="H538" s="223">
        <v>2.5209999999999999</v>
      </c>
      <c r="I538" s="224"/>
      <c r="J538" s="220"/>
      <c r="K538" s="220"/>
      <c r="L538" s="225"/>
      <c r="M538" s="226"/>
      <c r="N538" s="227"/>
      <c r="O538" s="227"/>
      <c r="P538" s="227"/>
      <c r="Q538" s="227"/>
      <c r="R538" s="227"/>
      <c r="S538" s="227"/>
      <c r="T538" s="228"/>
      <c r="AT538" s="229" t="s">
        <v>162</v>
      </c>
      <c r="AU538" s="229" t="s">
        <v>86</v>
      </c>
      <c r="AV538" s="14" t="s">
        <v>86</v>
      </c>
      <c r="AW538" s="14" t="s">
        <v>32</v>
      </c>
      <c r="AX538" s="14" t="s">
        <v>77</v>
      </c>
      <c r="AY538" s="229" t="s">
        <v>151</v>
      </c>
    </row>
    <row r="539" spans="1:65" s="14" customFormat="1" ht="11.25" x14ac:dyDescent="0.2">
      <c r="B539" s="219"/>
      <c r="C539" s="220"/>
      <c r="D539" s="204" t="s">
        <v>162</v>
      </c>
      <c r="E539" s="221" t="s">
        <v>1</v>
      </c>
      <c r="F539" s="222" t="s">
        <v>471</v>
      </c>
      <c r="G539" s="220"/>
      <c r="H539" s="223">
        <v>1.2170000000000001</v>
      </c>
      <c r="I539" s="224"/>
      <c r="J539" s="220"/>
      <c r="K539" s="220"/>
      <c r="L539" s="225"/>
      <c r="M539" s="226"/>
      <c r="N539" s="227"/>
      <c r="O539" s="227"/>
      <c r="P539" s="227"/>
      <c r="Q539" s="227"/>
      <c r="R539" s="227"/>
      <c r="S539" s="227"/>
      <c r="T539" s="228"/>
      <c r="AT539" s="229" t="s">
        <v>162</v>
      </c>
      <c r="AU539" s="229" t="s">
        <v>86</v>
      </c>
      <c r="AV539" s="14" t="s">
        <v>86</v>
      </c>
      <c r="AW539" s="14" t="s">
        <v>32</v>
      </c>
      <c r="AX539" s="14" t="s">
        <v>77</v>
      </c>
      <c r="AY539" s="229" t="s">
        <v>151</v>
      </c>
    </row>
    <row r="540" spans="1:65" s="13" customFormat="1" ht="11.25" x14ac:dyDescent="0.2">
      <c r="B540" s="209"/>
      <c r="C540" s="210"/>
      <c r="D540" s="204" t="s">
        <v>162</v>
      </c>
      <c r="E540" s="211" t="s">
        <v>1</v>
      </c>
      <c r="F540" s="212" t="s">
        <v>352</v>
      </c>
      <c r="G540" s="210"/>
      <c r="H540" s="211" t="s">
        <v>1</v>
      </c>
      <c r="I540" s="213"/>
      <c r="J540" s="210"/>
      <c r="K540" s="210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162</v>
      </c>
      <c r="AU540" s="218" t="s">
        <v>86</v>
      </c>
      <c r="AV540" s="13" t="s">
        <v>84</v>
      </c>
      <c r="AW540" s="13" t="s">
        <v>32</v>
      </c>
      <c r="AX540" s="13" t="s">
        <v>77</v>
      </c>
      <c r="AY540" s="218" t="s">
        <v>151</v>
      </c>
    </row>
    <row r="541" spans="1:65" s="13" customFormat="1" ht="11.25" x14ac:dyDescent="0.2">
      <c r="B541" s="209"/>
      <c r="C541" s="210"/>
      <c r="D541" s="204" t="s">
        <v>162</v>
      </c>
      <c r="E541" s="211" t="s">
        <v>1</v>
      </c>
      <c r="F541" s="212" t="s">
        <v>472</v>
      </c>
      <c r="G541" s="210"/>
      <c r="H541" s="211" t="s">
        <v>1</v>
      </c>
      <c r="I541" s="213"/>
      <c r="J541" s="210"/>
      <c r="K541" s="210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162</v>
      </c>
      <c r="AU541" s="218" t="s">
        <v>86</v>
      </c>
      <c r="AV541" s="13" t="s">
        <v>84</v>
      </c>
      <c r="AW541" s="13" t="s">
        <v>32</v>
      </c>
      <c r="AX541" s="13" t="s">
        <v>77</v>
      </c>
      <c r="AY541" s="218" t="s">
        <v>151</v>
      </c>
    </row>
    <row r="542" spans="1:65" s="14" customFormat="1" ht="11.25" x14ac:dyDescent="0.2">
      <c r="B542" s="219"/>
      <c r="C542" s="220"/>
      <c r="D542" s="204" t="s">
        <v>162</v>
      </c>
      <c r="E542" s="221" t="s">
        <v>1</v>
      </c>
      <c r="F542" s="222" t="s">
        <v>473</v>
      </c>
      <c r="G542" s="220"/>
      <c r="H542" s="223">
        <v>11.707000000000001</v>
      </c>
      <c r="I542" s="224"/>
      <c r="J542" s="220"/>
      <c r="K542" s="220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162</v>
      </c>
      <c r="AU542" s="229" t="s">
        <v>86</v>
      </c>
      <c r="AV542" s="14" t="s">
        <v>86</v>
      </c>
      <c r="AW542" s="14" t="s">
        <v>32</v>
      </c>
      <c r="AX542" s="14" t="s">
        <v>77</v>
      </c>
      <c r="AY542" s="229" t="s">
        <v>151</v>
      </c>
    </row>
    <row r="543" spans="1:65" s="2" customFormat="1" ht="16.5" customHeight="1" x14ac:dyDescent="0.2">
      <c r="A543" s="34"/>
      <c r="B543" s="35"/>
      <c r="C543" s="191" t="s">
        <v>479</v>
      </c>
      <c r="D543" s="191" t="s">
        <v>153</v>
      </c>
      <c r="E543" s="192" t="s">
        <v>480</v>
      </c>
      <c r="F543" s="193" t="s">
        <v>481</v>
      </c>
      <c r="G543" s="194" t="s">
        <v>283</v>
      </c>
      <c r="H543" s="195">
        <v>117.29</v>
      </c>
      <c r="I543" s="196"/>
      <c r="J543" s="197">
        <f>ROUND(I543*H543,2)</f>
        <v>0</v>
      </c>
      <c r="K543" s="193" t="s">
        <v>157</v>
      </c>
      <c r="L543" s="39"/>
      <c r="M543" s="198" t="s">
        <v>1</v>
      </c>
      <c r="N543" s="199" t="s">
        <v>42</v>
      </c>
      <c r="O543" s="71"/>
      <c r="P543" s="200">
        <f>O543*H543</f>
        <v>0</v>
      </c>
      <c r="Q543" s="200">
        <v>1.6000000000000001E-4</v>
      </c>
      <c r="R543" s="200">
        <f>Q543*H543</f>
        <v>1.8766400000000003E-2</v>
      </c>
      <c r="S543" s="200">
        <v>0</v>
      </c>
      <c r="T543" s="201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02" t="s">
        <v>276</v>
      </c>
      <c r="AT543" s="202" t="s">
        <v>153</v>
      </c>
      <c r="AU543" s="202" t="s">
        <v>86</v>
      </c>
      <c r="AY543" s="17" t="s">
        <v>151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17" t="s">
        <v>84</v>
      </c>
      <c r="BK543" s="203">
        <f>ROUND(I543*H543,2)</f>
        <v>0</v>
      </c>
      <c r="BL543" s="17" t="s">
        <v>276</v>
      </c>
      <c r="BM543" s="202" t="s">
        <v>482</v>
      </c>
    </row>
    <row r="544" spans="1:65" s="2" customFormat="1" ht="11.25" x14ac:dyDescent="0.2">
      <c r="A544" s="34"/>
      <c r="B544" s="35"/>
      <c r="C544" s="36"/>
      <c r="D544" s="204" t="s">
        <v>160</v>
      </c>
      <c r="E544" s="36"/>
      <c r="F544" s="205" t="s">
        <v>483</v>
      </c>
      <c r="G544" s="36"/>
      <c r="H544" s="36"/>
      <c r="I544" s="206"/>
      <c r="J544" s="36"/>
      <c r="K544" s="36"/>
      <c r="L544" s="39"/>
      <c r="M544" s="207"/>
      <c r="N544" s="208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160</v>
      </c>
      <c r="AU544" s="17" t="s">
        <v>86</v>
      </c>
    </row>
    <row r="545" spans="2:51" s="13" customFormat="1" ht="11.25" x14ac:dyDescent="0.2">
      <c r="B545" s="209"/>
      <c r="C545" s="210"/>
      <c r="D545" s="204" t="s">
        <v>162</v>
      </c>
      <c r="E545" s="211" t="s">
        <v>1</v>
      </c>
      <c r="F545" s="212" t="s">
        <v>459</v>
      </c>
      <c r="G545" s="210"/>
      <c r="H545" s="211" t="s">
        <v>1</v>
      </c>
      <c r="I545" s="213"/>
      <c r="J545" s="210"/>
      <c r="K545" s="210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162</v>
      </c>
      <c r="AU545" s="218" t="s">
        <v>86</v>
      </c>
      <c r="AV545" s="13" t="s">
        <v>84</v>
      </c>
      <c r="AW545" s="13" t="s">
        <v>32</v>
      </c>
      <c r="AX545" s="13" t="s">
        <v>77</v>
      </c>
      <c r="AY545" s="218" t="s">
        <v>151</v>
      </c>
    </row>
    <row r="546" spans="2:51" s="13" customFormat="1" ht="11.25" x14ac:dyDescent="0.2">
      <c r="B546" s="209"/>
      <c r="C546" s="210"/>
      <c r="D546" s="204" t="s">
        <v>162</v>
      </c>
      <c r="E546" s="211" t="s">
        <v>1</v>
      </c>
      <c r="F546" s="212" t="s">
        <v>264</v>
      </c>
      <c r="G546" s="210"/>
      <c r="H546" s="211" t="s">
        <v>1</v>
      </c>
      <c r="I546" s="213"/>
      <c r="J546" s="210"/>
      <c r="K546" s="210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162</v>
      </c>
      <c r="AU546" s="218" t="s">
        <v>86</v>
      </c>
      <c r="AV546" s="13" t="s">
        <v>84</v>
      </c>
      <c r="AW546" s="13" t="s">
        <v>32</v>
      </c>
      <c r="AX546" s="13" t="s">
        <v>77</v>
      </c>
      <c r="AY546" s="218" t="s">
        <v>151</v>
      </c>
    </row>
    <row r="547" spans="2:51" s="14" customFormat="1" ht="11.25" x14ac:dyDescent="0.2">
      <c r="B547" s="219"/>
      <c r="C547" s="220"/>
      <c r="D547" s="204" t="s">
        <v>162</v>
      </c>
      <c r="E547" s="221" t="s">
        <v>1</v>
      </c>
      <c r="F547" s="222" t="s">
        <v>484</v>
      </c>
      <c r="G547" s="220"/>
      <c r="H547" s="223">
        <v>38.814999999999998</v>
      </c>
      <c r="I547" s="224"/>
      <c r="J547" s="220"/>
      <c r="K547" s="220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162</v>
      </c>
      <c r="AU547" s="229" t="s">
        <v>86</v>
      </c>
      <c r="AV547" s="14" t="s">
        <v>86</v>
      </c>
      <c r="AW547" s="14" t="s">
        <v>32</v>
      </c>
      <c r="AX547" s="14" t="s">
        <v>77</v>
      </c>
      <c r="AY547" s="229" t="s">
        <v>151</v>
      </c>
    </row>
    <row r="548" spans="2:51" s="13" customFormat="1" ht="11.25" x14ac:dyDescent="0.2">
      <c r="B548" s="209"/>
      <c r="C548" s="210"/>
      <c r="D548" s="204" t="s">
        <v>162</v>
      </c>
      <c r="E548" s="211" t="s">
        <v>1</v>
      </c>
      <c r="F548" s="212" t="s">
        <v>297</v>
      </c>
      <c r="G548" s="210"/>
      <c r="H548" s="211" t="s">
        <v>1</v>
      </c>
      <c r="I548" s="213"/>
      <c r="J548" s="210"/>
      <c r="K548" s="210"/>
      <c r="L548" s="214"/>
      <c r="M548" s="215"/>
      <c r="N548" s="216"/>
      <c r="O548" s="216"/>
      <c r="P548" s="216"/>
      <c r="Q548" s="216"/>
      <c r="R548" s="216"/>
      <c r="S548" s="216"/>
      <c r="T548" s="217"/>
      <c r="AT548" s="218" t="s">
        <v>162</v>
      </c>
      <c r="AU548" s="218" t="s">
        <v>86</v>
      </c>
      <c r="AV548" s="13" t="s">
        <v>84</v>
      </c>
      <c r="AW548" s="13" t="s">
        <v>32</v>
      </c>
      <c r="AX548" s="13" t="s">
        <v>77</v>
      </c>
      <c r="AY548" s="218" t="s">
        <v>151</v>
      </c>
    </row>
    <row r="549" spans="2:51" s="14" customFormat="1" ht="11.25" x14ac:dyDescent="0.2">
      <c r="B549" s="219"/>
      <c r="C549" s="220"/>
      <c r="D549" s="204" t="s">
        <v>162</v>
      </c>
      <c r="E549" s="221" t="s">
        <v>1</v>
      </c>
      <c r="F549" s="222" t="s">
        <v>298</v>
      </c>
      <c r="G549" s="220"/>
      <c r="H549" s="223">
        <v>4.66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162</v>
      </c>
      <c r="AU549" s="229" t="s">
        <v>86</v>
      </c>
      <c r="AV549" s="14" t="s">
        <v>86</v>
      </c>
      <c r="AW549" s="14" t="s">
        <v>32</v>
      </c>
      <c r="AX549" s="14" t="s">
        <v>77</v>
      </c>
      <c r="AY549" s="229" t="s">
        <v>151</v>
      </c>
    </row>
    <row r="550" spans="2:51" s="14" customFormat="1" ht="11.25" x14ac:dyDescent="0.2">
      <c r="B550" s="219"/>
      <c r="C550" s="220"/>
      <c r="D550" s="204" t="s">
        <v>162</v>
      </c>
      <c r="E550" s="221" t="s">
        <v>1</v>
      </c>
      <c r="F550" s="222" t="s">
        <v>299</v>
      </c>
      <c r="G550" s="220"/>
      <c r="H550" s="223">
        <v>1.95</v>
      </c>
      <c r="I550" s="224"/>
      <c r="J550" s="220"/>
      <c r="K550" s="220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162</v>
      </c>
      <c r="AU550" s="229" t="s">
        <v>86</v>
      </c>
      <c r="AV550" s="14" t="s">
        <v>86</v>
      </c>
      <c r="AW550" s="14" t="s">
        <v>32</v>
      </c>
      <c r="AX550" s="14" t="s">
        <v>77</v>
      </c>
      <c r="AY550" s="229" t="s">
        <v>151</v>
      </c>
    </row>
    <row r="551" spans="2:51" s="14" customFormat="1" ht="11.25" x14ac:dyDescent="0.2">
      <c r="B551" s="219"/>
      <c r="C551" s="220"/>
      <c r="D551" s="204" t="s">
        <v>162</v>
      </c>
      <c r="E551" s="221" t="s">
        <v>1</v>
      </c>
      <c r="F551" s="222" t="s">
        <v>300</v>
      </c>
      <c r="G551" s="220"/>
      <c r="H551" s="223">
        <v>7.87</v>
      </c>
      <c r="I551" s="224"/>
      <c r="J551" s="220"/>
      <c r="K551" s="220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162</v>
      </c>
      <c r="AU551" s="229" t="s">
        <v>86</v>
      </c>
      <c r="AV551" s="14" t="s">
        <v>86</v>
      </c>
      <c r="AW551" s="14" t="s">
        <v>32</v>
      </c>
      <c r="AX551" s="14" t="s">
        <v>77</v>
      </c>
      <c r="AY551" s="229" t="s">
        <v>151</v>
      </c>
    </row>
    <row r="552" spans="2:51" s="13" customFormat="1" ht="11.25" x14ac:dyDescent="0.2">
      <c r="B552" s="209"/>
      <c r="C552" s="210"/>
      <c r="D552" s="204" t="s">
        <v>162</v>
      </c>
      <c r="E552" s="211" t="s">
        <v>1</v>
      </c>
      <c r="F552" s="212" t="s">
        <v>288</v>
      </c>
      <c r="G552" s="210"/>
      <c r="H552" s="211" t="s">
        <v>1</v>
      </c>
      <c r="I552" s="213"/>
      <c r="J552" s="210"/>
      <c r="K552" s="210"/>
      <c r="L552" s="214"/>
      <c r="M552" s="215"/>
      <c r="N552" s="216"/>
      <c r="O552" s="216"/>
      <c r="P552" s="216"/>
      <c r="Q552" s="216"/>
      <c r="R552" s="216"/>
      <c r="S552" s="216"/>
      <c r="T552" s="217"/>
      <c r="AT552" s="218" t="s">
        <v>162</v>
      </c>
      <c r="AU552" s="218" t="s">
        <v>86</v>
      </c>
      <c r="AV552" s="13" t="s">
        <v>84</v>
      </c>
      <c r="AW552" s="13" t="s">
        <v>32</v>
      </c>
      <c r="AX552" s="13" t="s">
        <v>77</v>
      </c>
      <c r="AY552" s="218" t="s">
        <v>151</v>
      </c>
    </row>
    <row r="553" spans="2:51" s="14" customFormat="1" ht="11.25" x14ac:dyDescent="0.2">
      <c r="B553" s="219"/>
      <c r="C553" s="220"/>
      <c r="D553" s="204" t="s">
        <v>162</v>
      </c>
      <c r="E553" s="221" t="s">
        <v>1</v>
      </c>
      <c r="F553" s="222" t="s">
        <v>289</v>
      </c>
      <c r="G553" s="220"/>
      <c r="H553" s="223">
        <v>6.4349999999999996</v>
      </c>
      <c r="I553" s="224"/>
      <c r="J553" s="220"/>
      <c r="K553" s="220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162</v>
      </c>
      <c r="AU553" s="229" t="s">
        <v>86</v>
      </c>
      <c r="AV553" s="14" t="s">
        <v>86</v>
      </c>
      <c r="AW553" s="14" t="s">
        <v>32</v>
      </c>
      <c r="AX553" s="14" t="s">
        <v>77</v>
      </c>
      <c r="AY553" s="229" t="s">
        <v>151</v>
      </c>
    </row>
    <row r="554" spans="2:51" s="14" customFormat="1" ht="11.25" x14ac:dyDescent="0.2">
      <c r="B554" s="219"/>
      <c r="C554" s="220"/>
      <c r="D554" s="204" t="s">
        <v>162</v>
      </c>
      <c r="E554" s="221" t="s">
        <v>1</v>
      </c>
      <c r="F554" s="222" t="s">
        <v>290</v>
      </c>
      <c r="G554" s="220"/>
      <c r="H554" s="223">
        <v>4.7149999999999999</v>
      </c>
      <c r="I554" s="224"/>
      <c r="J554" s="220"/>
      <c r="K554" s="220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162</v>
      </c>
      <c r="AU554" s="229" t="s">
        <v>86</v>
      </c>
      <c r="AV554" s="14" t="s">
        <v>86</v>
      </c>
      <c r="AW554" s="14" t="s">
        <v>32</v>
      </c>
      <c r="AX554" s="14" t="s">
        <v>77</v>
      </c>
      <c r="AY554" s="229" t="s">
        <v>151</v>
      </c>
    </row>
    <row r="555" spans="2:51" s="14" customFormat="1" ht="11.25" x14ac:dyDescent="0.2">
      <c r="B555" s="219"/>
      <c r="C555" s="220"/>
      <c r="D555" s="204" t="s">
        <v>162</v>
      </c>
      <c r="E555" s="221" t="s">
        <v>1</v>
      </c>
      <c r="F555" s="222" t="s">
        <v>485</v>
      </c>
      <c r="G555" s="220"/>
      <c r="H555" s="223">
        <v>3.3149999999999999</v>
      </c>
      <c r="I555" s="224"/>
      <c r="J555" s="220"/>
      <c r="K555" s="220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162</v>
      </c>
      <c r="AU555" s="229" t="s">
        <v>86</v>
      </c>
      <c r="AV555" s="14" t="s">
        <v>86</v>
      </c>
      <c r="AW555" s="14" t="s">
        <v>32</v>
      </c>
      <c r="AX555" s="14" t="s">
        <v>77</v>
      </c>
      <c r="AY555" s="229" t="s">
        <v>151</v>
      </c>
    </row>
    <row r="556" spans="2:51" s="14" customFormat="1" ht="11.25" x14ac:dyDescent="0.2">
      <c r="B556" s="219"/>
      <c r="C556" s="220"/>
      <c r="D556" s="204" t="s">
        <v>162</v>
      </c>
      <c r="E556" s="221" t="s">
        <v>1</v>
      </c>
      <c r="F556" s="222" t="s">
        <v>486</v>
      </c>
      <c r="G556" s="220"/>
      <c r="H556" s="223">
        <v>3.4449999999999998</v>
      </c>
      <c r="I556" s="224"/>
      <c r="J556" s="220"/>
      <c r="K556" s="220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162</v>
      </c>
      <c r="AU556" s="229" t="s">
        <v>86</v>
      </c>
      <c r="AV556" s="14" t="s">
        <v>86</v>
      </c>
      <c r="AW556" s="14" t="s">
        <v>32</v>
      </c>
      <c r="AX556" s="14" t="s">
        <v>77</v>
      </c>
      <c r="AY556" s="229" t="s">
        <v>151</v>
      </c>
    </row>
    <row r="557" spans="2:51" s="14" customFormat="1" ht="11.25" x14ac:dyDescent="0.2">
      <c r="B557" s="219"/>
      <c r="C557" s="220"/>
      <c r="D557" s="204" t="s">
        <v>162</v>
      </c>
      <c r="E557" s="221" t="s">
        <v>1</v>
      </c>
      <c r="F557" s="222" t="s">
        <v>301</v>
      </c>
      <c r="G557" s="220"/>
      <c r="H557" s="223">
        <v>5.22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162</v>
      </c>
      <c r="AU557" s="229" t="s">
        <v>86</v>
      </c>
      <c r="AV557" s="14" t="s">
        <v>86</v>
      </c>
      <c r="AW557" s="14" t="s">
        <v>32</v>
      </c>
      <c r="AX557" s="14" t="s">
        <v>77</v>
      </c>
      <c r="AY557" s="229" t="s">
        <v>151</v>
      </c>
    </row>
    <row r="558" spans="2:51" s="13" customFormat="1" ht="11.25" x14ac:dyDescent="0.2">
      <c r="B558" s="209"/>
      <c r="C558" s="210"/>
      <c r="D558" s="204" t="s">
        <v>162</v>
      </c>
      <c r="E558" s="211" t="s">
        <v>1</v>
      </c>
      <c r="F558" s="212" t="s">
        <v>318</v>
      </c>
      <c r="G558" s="210"/>
      <c r="H558" s="211" t="s">
        <v>1</v>
      </c>
      <c r="I558" s="213"/>
      <c r="J558" s="210"/>
      <c r="K558" s="210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162</v>
      </c>
      <c r="AU558" s="218" t="s">
        <v>86</v>
      </c>
      <c r="AV558" s="13" t="s">
        <v>84</v>
      </c>
      <c r="AW558" s="13" t="s">
        <v>32</v>
      </c>
      <c r="AX558" s="13" t="s">
        <v>77</v>
      </c>
      <c r="AY558" s="218" t="s">
        <v>151</v>
      </c>
    </row>
    <row r="559" spans="2:51" s="14" customFormat="1" ht="11.25" x14ac:dyDescent="0.2">
      <c r="B559" s="219"/>
      <c r="C559" s="220"/>
      <c r="D559" s="204" t="s">
        <v>162</v>
      </c>
      <c r="E559" s="221" t="s">
        <v>1</v>
      </c>
      <c r="F559" s="222" t="s">
        <v>487</v>
      </c>
      <c r="G559" s="220"/>
      <c r="H559" s="223">
        <v>7.29</v>
      </c>
      <c r="I559" s="224"/>
      <c r="J559" s="220"/>
      <c r="K559" s="220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162</v>
      </c>
      <c r="AU559" s="229" t="s">
        <v>86</v>
      </c>
      <c r="AV559" s="14" t="s">
        <v>86</v>
      </c>
      <c r="AW559" s="14" t="s">
        <v>32</v>
      </c>
      <c r="AX559" s="14" t="s">
        <v>77</v>
      </c>
      <c r="AY559" s="229" t="s">
        <v>151</v>
      </c>
    </row>
    <row r="560" spans="2:51" s="14" customFormat="1" ht="11.25" x14ac:dyDescent="0.2">
      <c r="B560" s="219"/>
      <c r="C560" s="220"/>
      <c r="D560" s="204" t="s">
        <v>162</v>
      </c>
      <c r="E560" s="221" t="s">
        <v>1</v>
      </c>
      <c r="F560" s="222" t="s">
        <v>488</v>
      </c>
      <c r="G560" s="220"/>
      <c r="H560" s="223">
        <v>5.48</v>
      </c>
      <c r="I560" s="224"/>
      <c r="J560" s="220"/>
      <c r="K560" s="220"/>
      <c r="L560" s="225"/>
      <c r="M560" s="226"/>
      <c r="N560" s="227"/>
      <c r="O560" s="227"/>
      <c r="P560" s="227"/>
      <c r="Q560" s="227"/>
      <c r="R560" s="227"/>
      <c r="S560" s="227"/>
      <c r="T560" s="228"/>
      <c r="AT560" s="229" t="s">
        <v>162</v>
      </c>
      <c r="AU560" s="229" t="s">
        <v>86</v>
      </c>
      <c r="AV560" s="14" t="s">
        <v>86</v>
      </c>
      <c r="AW560" s="14" t="s">
        <v>32</v>
      </c>
      <c r="AX560" s="14" t="s">
        <v>77</v>
      </c>
      <c r="AY560" s="229" t="s">
        <v>151</v>
      </c>
    </row>
    <row r="561" spans="1:65" s="14" customFormat="1" ht="11.25" x14ac:dyDescent="0.2">
      <c r="B561" s="219"/>
      <c r="C561" s="220"/>
      <c r="D561" s="204" t="s">
        <v>162</v>
      </c>
      <c r="E561" s="221" t="s">
        <v>1</v>
      </c>
      <c r="F561" s="222" t="s">
        <v>489</v>
      </c>
      <c r="G561" s="220"/>
      <c r="H561" s="223">
        <v>2.645</v>
      </c>
      <c r="I561" s="224"/>
      <c r="J561" s="220"/>
      <c r="K561" s="220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162</v>
      </c>
      <c r="AU561" s="229" t="s">
        <v>86</v>
      </c>
      <c r="AV561" s="14" t="s">
        <v>86</v>
      </c>
      <c r="AW561" s="14" t="s">
        <v>32</v>
      </c>
      <c r="AX561" s="14" t="s">
        <v>77</v>
      </c>
      <c r="AY561" s="229" t="s">
        <v>151</v>
      </c>
    </row>
    <row r="562" spans="1:65" s="13" customFormat="1" ht="11.25" x14ac:dyDescent="0.2">
      <c r="B562" s="209"/>
      <c r="C562" s="210"/>
      <c r="D562" s="204" t="s">
        <v>162</v>
      </c>
      <c r="E562" s="211" t="s">
        <v>1</v>
      </c>
      <c r="F562" s="212" t="s">
        <v>352</v>
      </c>
      <c r="G562" s="210"/>
      <c r="H562" s="211" t="s">
        <v>1</v>
      </c>
      <c r="I562" s="213"/>
      <c r="J562" s="210"/>
      <c r="K562" s="210"/>
      <c r="L562" s="214"/>
      <c r="M562" s="215"/>
      <c r="N562" s="216"/>
      <c r="O562" s="216"/>
      <c r="P562" s="216"/>
      <c r="Q562" s="216"/>
      <c r="R562" s="216"/>
      <c r="S562" s="216"/>
      <c r="T562" s="217"/>
      <c r="AT562" s="218" t="s">
        <v>162</v>
      </c>
      <c r="AU562" s="218" t="s">
        <v>86</v>
      </c>
      <c r="AV562" s="13" t="s">
        <v>84</v>
      </c>
      <c r="AW562" s="13" t="s">
        <v>32</v>
      </c>
      <c r="AX562" s="13" t="s">
        <v>77</v>
      </c>
      <c r="AY562" s="218" t="s">
        <v>151</v>
      </c>
    </row>
    <row r="563" spans="1:65" s="13" customFormat="1" ht="11.25" x14ac:dyDescent="0.2">
      <c r="B563" s="209"/>
      <c r="C563" s="210"/>
      <c r="D563" s="204" t="s">
        <v>162</v>
      </c>
      <c r="E563" s="211" t="s">
        <v>1</v>
      </c>
      <c r="F563" s="212" t="s">
        <v>472</v>
      </c>
      <c r="G563" s="210"/>
      <c r="H563" s="211" t="s">
        <v>1</v>
      </c>
      <c r="I563" s="213"/>
      <c r="J563" s="210"/>
      <c r="K563" s="210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162</v>
      </c>
      <c r="AU563" s="218" t="s">
        <v>86</v>
      </c>
      <c r="AV563" s="13" t="s">
        <v>84</v>
      </c>
      <c r="AW563" s="13" t="s">
        <v>32</v>
      </c>
      <c r="AX563" s="13" t="s">
        <v>77</v>
      </c>
      <c r="AY563" s="218" t="s">
        <v>151</v>
      </c>
    </row>
    <row r="564" spans="1:65" s="14" customFormat="1" ht="11.25" x14ac:dyDescent="0.2">
      <c r="B564" s="219"/>
      <c r="C564" s="220"/>
      <c r="D564" s="204" t="s">
        <v>162</v>
      </c>
      <c r="E564" s="221" t="s">
        <v>1</v>
      </c>
      <c r="F564" s="222" t="s">
        <v>490</v>
      </c>
      <c r="G564" s="220"/>
      <c r="H564" s="223">
        <v>25.45</v>
      </c>
      <c r="I564" s="224"/>
      <c r="J564" s="220"/>
      <c r="K564" s="220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162</v>
      </c>
      <c r="AU564" s="229" t="s">
        <v>86</v>
      </c>
      <c r="AV564" s="14" t="s">
        <v>86</v>
      </c>
      <c r="AW564" s="14" t="s">
        <v>32</v>
      </c>
      <c r="AX564" s="14" t="s">
        <v>77</v>
      </c>
      <c r="AY564" s="229" t="s">
        <v>151</v>
      </c>
    </row>
    <row r="565" spans="1:65" s="2" customFormat="1" ht="16.5" customHeight="1" x14ac:dyDescent="0.2">
      <c r="A565" s="34"/>
      <c r="B565" s="35"/>
      <c r="C565" s="191" t="s">
        <v>491</v>
      </c>
      <c r="D565" s="191" t="s">
        <v>153</v>
      </c>
      <c r="E565" s="192" t="s">
        <v>492</v>
      </c>
      <c r="F565" s="193" t="s">
        <v>493</v>
      </c>
      <c r="G565" s="194" t="s">
        <v>269</v>
      </c>
      <c r="H565" s="195">
        <v>0.309</v>
      </c>
      <c r="I565" s="196"/>
      <c r="J565" s="197">
        <f>ROUND(I565*H565,2)</f>
        <v>0</v>
      </c>
      <c r="K565" s="193" t="s">
        <v>157</v>
      </c>
      <c r="L565" s="39"/>
      <c r="M565" s="198" t="s">
        <v>1</v>
      </c>
      <c r="N565" s="199" t="s">
        <v>42</v>
      </c>
      <c r="O565" s="71"/>
      <c r="P565" s="200">
        <f>O565*H565</f>
        <v>0</v>
      </c>
      <c r="Q565" s="200">
        <v>0</v>
      </c>
      <c r="R565" s="200">
        <f>Q565*H565</f>
        <v>0</v>
      </c>
      <c r="S565" s="200">
        <v>0</v>
      </c>
      <c r="T565" s="201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2" t="s">
        <v>276</v>
      </c>
      <c r="AT565" s="202" t="s">
        <v>153</v>
      </c>
      <c r="AU565" s="202" t="s">
        <v>86</v>
      </c>
      <c r="AY565" s="17" t="s">
        <v>151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17" t="s">
        <v>84</v>
      </c>
      <c r="BK565" s="203">
        <f>ROUND(I565*H565,2)</f>
        <v>0</v>
      </c>
      <c r="BL565" s="17" t="s">
        <v>276</v>
      </c>
      <c r="BM565" s="202" t="s">
        <v>494</v>
      </c>
    </row>
    <row r="566" spans="1:65" s="2" customFormat="1" ht="19.5" x14ac:dyDescent="0.2">
      <c r="A566" s="34"/>
      <c r="B566" s="35"/>
      <c r="C566" s="36"/>
      <c r="D566" s="204" t="s">
        <v>160</v>
      </c>
      <c r="E566" s="36"/>
      <c r="F566" s="205" t="s">
        <v>495</v>
      </c>
      <c r="G566" s="36"/>
      <c r="H566" s="36"/>
      <c r="I566" s="206"/>
      <c r="J566" s="36"/>
      <c r="K566" s="36"/>
      <c r="L566" s="39"/>
      <c r="M566" s="207"/>
      <c r="N566" s="208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160</v>
      </c>
      <c r="AU566" s="17" t="s">
        <v>86</v>
      </c>
    </row>
    <row r="567" spans="1:65" s="12" customFormat="1" ht="22.9" customHeight="1" x14ac:dyDescent="0.2">
      <c r="B567" s="175"/>
      <c r="C567" s="176"/>
      <c r="D567" s="177" t="s">
        <v>76</v>
      </c>
      <c r="E567" s="189" t="s">
        <v>496</v>
      </c>
      <c r="F567" s="189" t="s">
        <v>497</v>
      </c>
      <c r="G567" s="176"/>
      <c r="H567" s="176"/>
      <c r="I567" s="179"/>
      <c r="J567" s="190">
        <f>BK567</f>
        <v>0</v>
      </c>
      <c r="K567" s="176"/>
      <c r="L567" s="181"/>
      <c r="M567" s="182"/>
      <c r="N567" s="183"/>
      <c r="O567" s="183"/>
      <c r="P567" s="184">
        <f>SUM(P568:P574)</f>
        <v>0</v>
      </c>
      <c r="Q567" s="183"/>
      <c r="R567" s="184">
        <f>SUM(R568:R574)</f>
        <v>0</v>
      </c>
      <c r="S567" s="183"/>
      <c r="T567" s="185">
        <f>SUM(T568:T574)</f>
        <v>0</v>
      </c>
      <c r="AR567" s="186" t="s">
        <v>86</v>
      </c>
      <c r="AT567" s="187" t="s">
        <v>76</v>
      </c>
      <c r="AU567" s="187" t="s">
        <v>84</v>
      </c>
      <c r="AY567" s="186" t="s">
        <v>151</v>
      </c>
      <c r="BK567" s="188">
        <f>SUM(BK568:BK574)</f>
        <v>0</v>
      </c>
    </row>
    <row r="568" spans="1:65" s="2" customFormat="1" ht="16.5" customHeight="1" x14ac:dyDescent="0.2">
      <c r="A568" s="34"/>
      <c r="B568" s="35"/>
      <c r="C568" s="191" t="s">
        <v>498</v>
      </c>
      <c r="D568" s="191" t="s">
        <v>153</v>
      </c>
      <c r="E568" s="192" t="s">
        <v>499</v>
      </c>
      <c r="F568" s="193" t="s">
        <v>500</v>
      </c>
      <c r="G568" s="194" t="s">
        <v>259</v>
      </c>
      <c r="H568" s="195">
        <v>2</v>
      </c>
      <c r="I568" s="196"/>
      <c r="J568" s="197">
        <f>ROUND(I568*H568,2)</f>
        <v>0</v>
      </c>
      <c r="K568" s="193" t="s">
        <v>1</v>
      </c>
      <c r="L568" s="39"/>
      <c r="M568" s="198" t="s">
        <v>1</v>
      </c>
      <c r="N568" s="199" t="s">
        <v>42</v>
      </c>
      <c r="O568" s="71"/>
      <c r="P568" s="200">
        <f>O568*H568</f>
        <v>0</v>
      </c>
      <c r="Q568" s="200">
        <v>0</v>
      </c>
      <c r="R568" s="200">
        <f>Q568*H568</f>
        <v>0</v>
      </c>
      <c r="S568" s="200">
        <v>0</v>
      </c>
      <c r="T568" s="201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02" t="s">
        <v>276</v>
      </c>
      <c r="AT568" s="202" t="s">
        <v>153</v>
      </c>
      <c r="AU568" s="202" t="s">
        <v>86</v>
      </c>
      <c r="AY568" s="17" t="s">
        <v>151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17" t="s">
        <v>84</v>
      </c>
      <c r="BK568" s="203">
        <f>ROUND(I568*H568,2)</f>
        <v>0</v>
      </c>
      <c r="BL568" s="17" t="s">
        <v>276</v>
      </c>
      <c r="BM568" s="202" t="s">
        <v>501</v>
      </c>
    </row>
    <row r="569" spans="1:65" s="2" customFormat="1" ht="16.5" customHeight="1" x14ac:dyDescent="0.2">
      <c r="A569" s="34"/>
      <c r="B569" s="35"/>
      <c r="C569" s="231" t="s">
        <v>502</v>
      </c>
      <c r="D569" s="231" t="s">
        <v>266</v>
      </c>
      <c r="E569" s="232" t="s">
        <v>503</v>
      </c>
      <c r="F569" s="233" t="s">
        <v>504</v>
      </c>
      <c r="G569" s="234" t="s">
        <v>259</v>
      </c>
      <c r="H569" s="235">
        <v>2</v>
      </c>
      <c r="I569" s="236"/>
      <c r="J569" s="237">
        <f>ROUND(I569*H569,2)</f>
        <v>0</v>
      </c>
      <c r="K569" s="233" t="s">
        <v>1</v>
      </c>
      <c r="L569" s="238"/>
      <c r="M569" s="239" t="s">
        <v>1</v>
      </c>
      <c r="N569" s="240" t="s">
        <v>42</v>
      </c>
      <c r="O569" s="71"/>
      <c r="P569" s="200">
        <f>O569*H569</f>
        <v>0</v>
      </c>
      <c r="Q569" s="200">
        <v>0</v>
      </c>
      <c r="R569" s="200">
        <f>Q569*H569</f>
        <v>0</v>
      </c>
      <c r="S569" s="200">
        <v>0</v>
      </c>
      <c r="T569" s="201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202" t="s">
        <v>391</v>
      </c>
      <c r="AT569" s="202" t="s">
        <v>266</v>
      </c>
      <c r="AU569" s="202" t="s">
        <v>86</v>
      </c>
      <c r="AY569" s="17" t="s">
        <v>151</v>
      </c>
      <c r="BE569" s="203">
        <f>IF(N569="základní",J569,0)</f>
        <v>0</v>
      </c>
      <c r="BF569" s="203">
        <f>IF(N569="snížená",J569,0)</f>
        <v>0</v>
      </c>
      <c r="BG569" s="203">
        <f>IF(N569="zákl. přenesená",J569,0)</f>
        <v>0</v>
      </c>
      <c r="BH569" s="203">
        <f>IF(N569="sníž. přenesená",J569,0)</f>
        <v>0</v>
      </c>
      <c r="BI569" s="203">
        <f>IF(N569="nulová",J569,0)</f>
        <v>0</v>
      </c>
      <c r="BJ569" s="17" t="s">
        <v>84</v>
      </c>
      <c r="BK569" s="203">
        <f>ROUND(I569*H569,2)</f>
        <v>0</v>
      </c>
      <c r="BL569" s="17" t="s">
        <v>276</v>
      </c>
      <c r="BM569" s="202" t="s">
        <v>505</v>
      </c>
    </row>
    <row r="570" spans="1:65" s="2" customFormat="1" ht="16.5" customHeight="1" x14ac:dyDescent="0.2">
      <c r="A570" s="34"/>
      <c r="B570" s="35"/>
      <c r="C570" s="191" t="s">
        <v>506</v>
      </c>
      <c r="D570" s="191" t="s">
        <v>153</v>
      </c>
      <c r="E570" s="192" t="s">
        <v>507</v>
      </c>
      <c r="F570" s="193" t="s">
        <v>508</v>
      </c>
      <c r="G570" s="194" t="s">
        <v>259</v>
      </c>
      <c r="H570" s="195">
        <v>2</v>
      </c>
      <c r="I570" s="196"/>
      <c r="J570" s="197">
        <f>ROUND(I570*H570,2)</f>
        <v>0</v>
      </c>
      <c r="K570" s="193" t="s">
        <v>1</v>
      </c>
      <c r="L570" s="39"/>
      <c r="M570" s="198" t="s">
        <v>1</v>
      </c>
      <c r="N570" s="199" t="s">
        <v>42</v>
      </c>
      <c r="O570" s="71"/>
      <c r="P570" s="200">
        <f>O570*H570</f>
        <v>0</v>
      </c>
      <c r="Q570" s="200">
        <v>0</v>
      </c>
      <c r="R570" s="200">
        <f>Q570*H570</f>
        <v>0</v>
      </c>
      <c r="S570" s="200">
        <v>0</v>
      </c>
      <c r="T570" s="201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2" t="s">
        <v>276</v>
      </c>
      <c r="AT570" s="202" t="s">
        <v>153</v>
      </c>
      <c r="AU570" s="202" t="s">
        <v>86</v>
      </c>
      <c r="AY570" s="17" t="s">
        <v>151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17" t="s">
        <v>84</v>
      </c>
      <c r="BK570" s="203">
        <f>ROUND(I570*H570,2)</f>
        <v>0</v>
      </c>
      <c r="BL570" s="17" t="s">
        <v>276</v>
      </c>
      <c r="BM570" s="202" t="s">
        <v>509</v>
      </c>
    </row>
    <row r="571" spans="1:65" s="2" customFormat="1" ht="11.25" x14ac:dyDescent="0.2">
      <c r="A571" s="34"/>
      <c r="B571" s="35"/>
      <c r="C571" s="36"/>
      <c r="D571" s="204" t="s">
        <v>160</v>
      </c>
      <c r="E571" s="36"/>
      <c r="F571" s="205" t="s">
        <v>510</v>
      </c>
      <c r="G571" s="36"/>
      <c r="H571" s="36"/>
      <c r="I571" s="206"/>
      <c r="J571" s="36"/>
      <c r="K571" s="36"/>
      <c r="L571" s="39"/>
      <c r="M571" s="207"/>
      <c r="N571" s="208"/>
      <c r="O571" s="71"/>
      <c r="P571" s="71"/>
      <c r="Q571" s="71"/>
      <c r="R571" s="71"/>
      <c r="S571" s="71"/>
      <c r="T571" s="72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160</v>
      </c>
      <c r="AU571" s="17" t="s">
        <v>86</v>
      </c>
    </row>
    <row r="572" spans="1:65" s="2" customFormat="1" ht="16.5" customHeight="1" x14ac:dyDescent="0.2">
      <c r="A572" s="34"/>
      <c r="B572" s="35"/>
      <c r="C572" s="231" t="s">
        <v>511</v>
      </c>
      <c r="D572" s="231" t="s">
        <v>266</v>
      </c>
      <c r="E572" s="232" t="s">
        <v>512</v>
      </c>
      <c r="F572" s="233" t="s">
        <v>513</v>
      </c>
      <c r="G572" s="234" t="s">
        <v>259</v>
      </c>
      <c r="H572" s="235">
        <v>2</v>
      </c>
      <c r="I572" s="236"/>
      <c r="J572" s="237">
        <f>ROUND(I572*H572,2)</f>
        <v>0</v>
      </c>
      <c r="K572" s="233" t="s">
        <v>1</v>
      </c>
      <c r="L572" s="238"/>
      <c r="M572" s="239" t="s">
        <v>1</v>
      </c>
      <c r="N572" s="240" t="s">
        <v>42</v>
      </c>
      <c r="O572" s="7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02" t="s">
        <v>391</v>
      </c>
      <c r="AT572" s="202" t="s">
        <v>266</v>
      </c>
      <c r="AU572" s="202" t="s">
        <v>86</v>
      </c>
      <c r="AY572" s="17" t="s">
        <v>151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17" t="s">
        <v>84</v>
      </c>
      <c r="BK572" s="203">
        <f>ROUND(I572*H572,2)</f>
        <v>0</v>
      </c>
      <c r="BL572" s="17" t="s">
        <v>276</v>
      </c>
      <c r="BM572" s="202" t="s">
        <v>514</v>
      </c>
    </row>
    <row r="573" spans="1:65" s="2" customFormat="1" ht="16.5" customHeight="1" x14ac:dyDescent="0.2">
      <c r="A573" s="34"/>
      <c r="B573" s="35"/>
      <c r="C573" s="231" t="s">
        <v>515</v>
      </c>
      <c r="D573" s="231" t="s">
        <v>266</v>
      </c>
      <c r="E573" s="232" t="s">
        <v>516</v>
      </c>
      <c r="F573" s="233" t="s">
        <v>517</v>
      </c>
      <c r="G573" s="234" t="s">
        <v>259</v>
      </c>
      <c r="H573" s="235">
        <v>20</v>
      </c>
      <c r="I573" s="236"/>
      <c r="J573" s="237">
        <f>ROUND(I573*H573,2)</f>
        <v>0</v>
      </c>
      <c r="K573" s="233" t="s">
        <v>1</v>
      </c>
      <c r="L573" s="238"/>
      <c r="M573" s="239" t="s">
        <v>1</v>
      </c>
      <c r="N573" s="240" t="s">
        <v>42</v>
      </c>
      <c r="O573" s="71"/>
      <c r="P573" s="200">
        <f>O573*H573</f>
        <v>0</v>
      </c>
      <c r="Q573" s="200">
        <v>0</v>
      </c>
      <c r="R573" s="200">
        <f>Q573*H573</f>
        <v>0</v>
      </c>
      <c r="S573" s="200">
        <v>0</v>
      </c>
      <c r="T573" s="201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202" t="s">
        <v>391</v>
      </c>
      <c r="AT573" s="202" t="s">
        <v>266</v>
      </c>
      <c r="AU573" s="202" t="s">
        <v>86</v>
      </c>
      <c r="AY573" s="17" t="s">
        <v>151</v>
      </c>
      <c r="BE573" s="203">
        <f>IF(N573="základní",J573,0)</f>
        <v>0</v>
      </c>
      <c r="BF573" s="203">
        <f>IF(N573="snížená",J573,0)</f>
        <v>0</v>
      </c>
      <c r="BG573" s="203">
        <f>IF(N573="zákl. přenesená",J573,0)</f>
        <v>0</v>
      </c>
      <c r="BH573" s="203">
        <f>IF(N573="sníž. přenesená",J573,0)</f>
        <v>0</v>
      </c>
      <c r="BI573" s="203">
        <f>IF(N573="nulová",J573,0)</f>
        <v>0</v>
      </c>
      <c r="BJ573" s="17" t="s">
        <v>84</v>
      </c>
      <c r="BK573" s="203">
        <f>ROUND(I573*H573,2)</f>
        <v>0</v>
      </c>
      <c r="BL573" s="17" t="s">
        <v>276</v>
      </c>
      <c r="BM573" s="202" t="s">
        <v>518</v>
      </c>
    </row>
    <row r="574" spans="1:65" s="2" customFormat="1" ht="11.25" x14ac:dyDescent="0.2">
      <c r="A574" s="34"/>
      <c r="B574" s="35"/>
      <c r="C574" s="36"/>
      <c r="D574" s="204" t="s">
        <v>160</v>
      </c>
      <c r="E574" s="36"/>
      <c r="F574" s="205" t="s">
        <v>517</v>
      </c>
      <c r="G574" s="36"/>
      <c r="H574" s="36"/>
      <c r="I574" s="206"/>
      <c r="J574" s="36"/>
      <c r="K574" s="36"/>
      <c r="L574" s="39"/>
      <c r="M574" s="207"/>
      <c r="N574" s="208"/>
      <c r="O574" s="71"/>
      <c r="P574" s="71"/>
      <c r="Q574" s="71"/>
      <c r="R574" s="71"/>
      <c r="S574" s="71"/>
      <c r="T574" s="72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7" t="s">
        <v>160</v>
      </c>
      <c r="AU574" s="17" t="s">
        <v>86</v>
      </c>
    </row>
    <row r="575" spans="1:65" s="12" customFormat="1" ht="22.9" customHeight="1" x14ac:dyDescent="0.2">
      <c r="B575" s="175"/>
      <c r="C575" s="176"/>
      <c r="D575" s="177" t="s">
        <v>76</v>
      </c>
      <c r="E575" s="189" t="s">
        <v>519</v>
      </c>
      <c r="F575" s="189" t="s">
        <v>520</v>
      </c>
      <c r="G575" s="176"/>
      <c r="H575" s="176"/>
      <c r="I575" s="179"/>
      <c r="J575" s="190">
        <f>BK575</f>
        <v>0</v>
      </c>
      <c r="K575" s="176"/>
      <c r="L575" s="181"/>
      <c r="M575" s="182"/>
      <c r="N575" s="183"/>
      <c r="O575" s="183"/>
      <c r="P575" s="184">
        <f>SUM(P576:P579)</f>
        <v>0</v>
      </c>
      <c r="Q575" s="183"/>
      <c r="R575" s="184">
        <f>SUM(R576:R579)</f>
        <v>0</v>
      </c>
      <c r="S575" s="183"/>
      <c r="T575" s="185">
        <f>SUM(T576:T579)</f>
        <v>8.9005999999999998E-3</v>
      </c>
      <c r="AR575" s="186" t="s">
        <v>86</v>
      </c>
      <c r="AT575" s="187" t="s">
        <v>76</v>
      </c>
      <c r="AU575" s="187" t="s">
        <v>84</v>
      </c>
      <c r="AY575" s="186" t="s">
        <v>151</v>
      </c>
      <c r="BK575" s="188">
        <f>SUM(BK576:BK579)</f>
        <v>0</v>
      </c>
    </row>
    <row r="576" spans="1:65" s="2" customFormat="1" ht="16.5" customHeight="1" x14ac:dyDescent="0.2">
      <c r="A576" s="34"/>
      <c r="B576" s="35"/>
      <c r="C576" s="191" t="s">
        <v>521</v>
      </c>
      <c r="D576" s="191" t="s">
        <v>153</v>
      </c>
      <c r="E576" s="192" t="s">
        <v>522</v>
      </c>
      <c r="F576" s="193" t="s">
        <v>523</v>
      </c>
      <c r="G576" s="194" t="s">
        <v>283</v>
      </c>
      <c r="H576" s="195">
        <v>4.66</v>
      </c>
      <c r="I576" s="196"/>
      <c r="J576" s="197">
        <f>ROUND(I576*H576,2)</f>
        <v>0</v>
      </c>
      <c r="K576" s="193" t="s">
        <v>157</v>
      </c>
      <c r="L576" s="39"/>
      <c r="M576" s="198" t="s">
        <v>1</v>
      </c>
      <c r="N576" s="199" t="s">
        <v>42</v>
      </c>
      <c r="O576" s="71"/>
      <c r="P576" s="200">
        <f>O576*H576</f>
        <v>0</v>
      </c>
      <c r="Q576" s="200">
        <v>0</v>
      </c>
      <c r="R576" s="200">
        <f>Q576*H576</f>
        <v>0</v>
      </c>
      <c r="S576" s="200">
        <v>1.91E-3</v>
      </c>
      <c r="T576" s="201">
        <f>S576*H576</f>
        <v>8.9005999999999998E-3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202" t="s">
        <v>276</v>
      </c>
      <c r="AT576" s="202" t="s">
        <v>153</v>
      </c>
      <c r="AU576" s="202" t="s">
        <v>86</v>
      </c>
      <c r="AY576" s="17" t="s">
        <v>151</v>
      </c>
      <c r="BE576" s="203">
        <f>IF(N576="základní",J576,0)</f>
        <v>0</v>
      </c>
      <c r="BF576" s="203">
        <f>IF(N576="snížená",J576,0)</f>
        <v>0</v>
      </c>
      <c r="BG576" s="203">
        <f>IF(N576="zákl. přenesená",J576,0)</f>
        <v>0</v>
      </c>
      <c r="BH576" s="203">
        <f>IF(N576="sníž. přenesená",J576,0)</f>
        <v>0</v>
      </c>
      <c r="BI576" s="203">
        <f>IF(N576="nulová",J576,0)</f>
        <v>0</v>
      </c>
      <c r="BJ576" s="17" t="s">
        <v>84</v>
      </c>
      <c r="BK576" s="203">
        <f>ROUND(I576*H576,2)</f>
        <v>0</v>
      </c>
      <c r="BL576" s="17" t="s">
        <v>276</v>
      </c>
      <c r="BM576" s="202" t="s">
        <v>524</v>
      </c>
    </row>
    <row r="577" spans="1:65" s="2" customFormat="1" ht="11.25" x14ac:dyDescent="0.2">
      <c r="A577" s="34"/>
      <c r="B577" s="35"/>
      <c r="C577" s="36"/>
      <c r="D577" s="204" t="s">
        <v>160</v>
      </c>
      <c r="E577" s="36"/>
      <c r="F577" s="205" t="s">
        <v>525</v>
      </c>
      <c r="G577" s="36"/>
      <c r="H577" s="36"/>
      <c r="I577" s="206"/>
      <c r="J577" s="36"/>
      <c r="K577" s="36"/>
      <c r="L577" s="39"/>
      <c r="M577" s="207"/>
      <c r="N577" s="208"/>
      <c r="O577" s="71"/>
      <c r="P577" s="71"/>
      <c r="Q577" s="71"/>
      <c r="R577" s="71"/>
      <c r="S577" s="71"/>
      <c r="T577" s="72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7" t="s">
        <v>160</v>
      </c>
      <c r="AU577" s="17" t="s">
        <v>86</v>
      </c>
    </row>
    <row r="578" spans="1:65" s="13" customFormat="1" ht="11.25" x14ac:dyDescent="0.2">
      <c r="B578" s="209"/>
      <c r="C578" s="210"/>
      <c r="D578" s="204" t="s">
        <v>162</v>
      </c>
      <c r="E578" s="211" t="s">
        <v>1</v>
      </c>
      <c r="F578" s="212" t="s">
        <v>297</v>
      </c>
      <c r="G578" s="210"/>
      <c r="H578" s="211" t="s">
        <v>1</v>
      </c>
      <c r="I578" s="213"/>
      <c r="J578" s="210"/>
      <c r="K578" s="210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162</v>
      </c>
      <c r="AU578" s="218" t="s">
        <v>86</v>
      </c>
      <c r="AV578" s="13" t="s">
        <v>84</v>
      </c>
      <c r="AW578" s="13" t="s">
        <v>32</v>
      </c>
      <c r="AX578" s="13" t="s">
        <v>77</v>
      </c>
      <c r="AY578" s="218" t="s">
        <v>151</v>
      </c>
    </row>
    <row r="579" spans="1:65" s="14" customFormat="1" ht="11.25" x14ac:dyDescent="0.2">
      <c r="B579" s="219"/>
      <c r="C579" s="220"/>
      <c r="D579" s="204" t="s">
        <v>162</v>
      </c>
      <c r="E579" s="221" t="s">
        <v>1</v>
      </c>
      <c r="F579" s="222" t="s">
        <v>298</v>
      </c>
      <c r="G579" s="220"/>
      <c r="H579" s="223">
        <v>4.66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162</v>
      </c>
      <c r="AU579" s="229" t="s">
        <v>86</v>
      </c>
      <c r="AV579" s="14" t="s">
        <v>86</v>
      </c>
      <c r="AW579" s="14" t="s">
        <v>32</v>
      </c>
      <c r="AX579" s="14" t="s">
        <v>77</v>
      </c>
      <c r="AY579" s="229" t="s">
        <v>151</v>
      </c>
    </row>
    <row r="580" spans="1:65" s="12" customFormat="1" ht="22.9" customHeight="1" x14ac:dyDescent="0.2">
      <c r="B580" s="175"/>
      <c r="C580" s="176"/>
      <c r="D580" s="177" t="s">
        <v>76</v>
      </c>
      <c r="E580" s="189" t="s">
        <v>526</v>
      </c>
      <c r="F580" s="189" t="s">
        <v>527</v>
      </c>
      <c r="G580" s="176"/>
      <c r="H580" s="176"/>
      <c r="I580" s="179"/>
      <c r="J580" s="190">
        <f>BK580</f>
        <v>0</v>
      </c>
      <c r="K580" s="176"/>
      <c r="L580" s="181"/>
      <c r="M580" s="182"/>
      <c r="N580" s="183"/>
      <c r="O580" s="183"/>
      <c r="P580" s="184">
        <f>SUM(P581:P666)</f>
        <v>0</v>
      </c>
      <c r="Q580" s="183"/>
      <c r="R580" s="184">
        <f>SUM(R581:R666)</f>
        <v>7.3145260000000004E-2</v>
      </c>
      <c r="S580" s="183"/>
      <c r="T580" s="185">
        <f>SUM(T581:T666)</f>
        <v>0</v>
      </c>
      <c r="AR580" s="186" t="s">
        <v>86</v>
      </c>
      <c r="AT580" s="187" t="s">
        <v>76</v>
      </c>
      <c r="AU580" s="187" t="s">
        <v>84</v>
      </c>
      <c r="AY580" s="186" t="s">
        <v>151</v>
      </c>
      <c r="BK580" s="188">
        <f>SUM(BK581:BK666)</f>
        <v>0</v>
      </c>
    </row>
    <row r="581" spans="1:65" s="2" customFormat="1" ht="16.5" customHeight="1" x14ac:dyDescent="0.2">
      <c r="A581" s="34"/>
      <c r="B581" s="35"/>
      <c r="C581" s="191" t="s">
        <v>528</v>
      </c>
      <c r="D581" s="191" t="s">
        <v>153</v>
      </c>
      <c r="E581" s="192" t="s">
        <v>529</v>
      </c>
      <c r="F581" s="193" t="s">
        <v>530</v>
      </c>
      <c r="G581" s="194" t="s">
        <v>156</v>
      </c>
      <c r="H581" s="195">
        <v>163.44200000000001</v>
      </c>
      <c r="I581" s="196"/>
      <c r="J581" s="197">
        <f>ROUND(I581*H581,2)</f>
        <v>0</v>
      </c>
      <c r="K581" s="193" t="s">
        <v>157</v>
      </c>
      <c r="L581" s="39"/>
      <c r="M581" s="198" t="s">
        <v>1</v>
      </c>
      <c r="N581" s="199" t="s">
        <v>42</v>
      </c>
      <c r="O581" s="71"/>
      <c r="P581" s="200">
        <f>O581*H581</f>
        <v>0</v>
      </c>
      <c r="Q581" s="200">
        <v>0</v>
      </c>
      <c r="R581" s="200">
        <f>Q581*H581</f>
        <v>0</v>
      </c>
      <c r="S581" s="200">
        <v>0</v>
      </c>
      <c r="T581" s="201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202" t="s">
        <v>276</v>
      </c>
      <c r="AT581" s="202" t="s">
        <v>153</v>
      </c>
      <c r="AU581" s="202" t="s">
        <v>86</v>
      </c>
      <c r="AY581" s="17" t="s">
        <v>151</v>
      </c>
      <c r="BE581" s="203">
        <f>IF(N581="základní",J581,0)</f>
        <v>0</v>
      </c>
      <c r="BF581" s="203">
        <f>IF(N581="snížená",J581,0)</f>
        <v>0</v>
      </c>
      <c r="BG581" s="203">
        <f>IF(N581="zákl. přenesená",J581,0)</f>
        <v>0</v>
      </c>
      <c r="BH581" s="203">
        <f>IF(N581="sníž. přenesená",J581,0)</f>
        <v>0</v>
      </c>
      <c r="BI581" s="203">
        <f>IF(N581="nulová",J581,0)</f>
        <v>0</v>
      </c>
      <c r="BJ581" s="17" t="s">
        <v>84</v>
      </c>
      <c r="BK581" s="203">
        <f>ROUND(I581*H581,2)</f>
        <v>0</v>
      </c>
      <c r="BL581" s="17" t="s">
        <v>276</v>
      </c>
      <c r="BM581" s="202" t="s">
        <v>531</v>
      </c>
    </row>
    <row r="582" spans="1:65" s="2" customFormat="1" ht="11.25" x14ac:dyDescent="0.2">
      <c r="A582" s="34"/>
      <c r="B582" s="35"/>
      <c r="C582" s="36"/>
      <c r="D582" s="204" t="s">
        <v>160</v>
      </c>
      <c r="E582" s="36"/>
      <c r="F582" s="205" t="s">
        <v>532</v>
      </c>
      <c r="G582" s="36"/>
      <c r="H582" s="36"/>
      <c r="I582" s="206"/>
      <c r="J582" s="36"/>
      <c r="K582" s="36"/>
      <c r="L582" s="39"/>
      <c r="M582" s="207"/>
      <c r="N582" s="208"/>
      <c r="O582" s="71"/>
      <c r="P582" s="71"/>
      <c r="Q582" s="71"/>
      <c r="R582" s="71"/>
      <c r="S582" s="71"/>
      <c r="T582" s="72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160</v>
      </c>
      <c r="AU582" s="17" t="s">
        <v>86</v>
      </c>
    </row>
    <row r="583" spans="1:65" s="13" customFormat="1" ht="11.25" x14ac:dyDescent="0.2">
      <c r="B583" s="209"/>
      <c r="C583" s="210"/>
      <c r="D583" s="204" t="s">
        <v>162</v>
      </c>
      <c r="E583" s="211" t="s">
        <v>1</v>
      </c>
      <c r="F583" s="212" t="s">
        <v>264</v>
      </c>
      <c r="G583" s="210"/>
      <c r="H583" s="211" t="s">
        <v>1</v>
      </c>
      <c r="I583" s="213"/>
      <c r="J583" s="210"/>
      <c r="K583" s="210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162</v>
      </c>
      <c r="AU583" s="218" t="s">
        <v>86</v>
      </c>
      <c r="AV583" s="13" t="s">
        <v>84</v>
      </c>
      <c r="AW583" s="13" t="s">
        <v>32</v>
      </c>
      <c r="AX583" s="13" t="s">
        <v>77</v>
      </c>
      <c r="AY583" s="218" t="s">
        <v>151</v>
      </c>
    </row>
    <row r="584" spans="1:65" s="14" customFormat="1" ht="11.25" x14ac:dyDescent="0.2">
      <c r="B584" s="219"/>
      <c r="C584" s="220"/>
      <c r="D584" s="204" t="s">
        <v>162</v>
      </c>
      <c r="E584" s="221" t="s">
        <v>1</v>
      </c>
      <c r="F584" s="222" t="s">
        <v>328</v>
      </c>
      <c r="G584" s="220"/>
      <c r="H584" s="223">
        <v>36.939</v>
      </c>
      <c r="I584" s="224"/>
      <c r="J584" s="220"/>
      <c r="K584" s="220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162</v>
      </c>
      <c r="AU584" s="229" t="s">
        <v>86</v>
      </c>
      <c r="AV584" s="14" t="s">
        <v>86</v>
      </c>
      <c r="AW584" s="14" t="s">
        <v>32</v>
      </c>
      <c r="AX584" s="14" t="s">
        <v>77</v>
      </c>
      <c r="AY584" s="229" t="s">
        <v>151</v>
      </c>
    </row>
    <row r="585" spans="1:65" s="14" customFormat="1" ht="11.25" x14ac:dyDescent="0.2">
      <c r="B585" s="219"/>
      <c r="C585" s="220"/>
      <c r="D585" s="204" t="s">
        <v>162</v>
      </c>
      <c r="E585" s="221" t="s">
        <v>1</v>
      </c>
      <c r="F585" s="222" t="s">
        <v>329</v>
      </c>
      <c r="G585" s="220"/>
      <c r="H585" s="223">
        <v>-0.626</v>
      </c>
      <c r="I585" s="224"/>
      <c r="J585" s="220"/>
      <c r="K585" s="220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162</v>
      </c>
      <c r="AU585" s="229" t="s">
        <v>86</v>
      </c>
      <c r="AV585" s="14" t="s">
        <v>86</v>
      </c>
      <c r="AW585" s="14" t="s">
        <v>32</v>
      </c>
      <c r="AX585" s="14" t="s">
        <v>77</v>
      </c>
      <c r="AY585" s="229" t="s">
        <v>151</v>
      </c>
    </row>
    <row r="586" spans="1:65" s="14" customFormat="1" ht="11.25" x14ac:dyDescent="0.2">
      <c r="B586" s="219"/>
      <c r="C586" s="220"/>
      <c r="D586" s="204" t="s">
        <v>162</v>
      </c>
      <c r="E586" s="221" t="s">
        <v>1</v>
      </c>
      <c r="F586" s="222" t="s">
        <v>330</v>
      </c>
      <c r="G586" s="220"/>
      <c r="H586" s="223">
        <v>42.17</v>
      </c>
      <c r="I586" s="224"/>
      <c r="J586" s="220"/>
      <c r="K586" s="220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162</v>
      </c>
      <c r="AU586" s="229" t="s">
        <v>86</v>
      </c>
      <c r="AV586" s="14" t="s">
        <v>86</v>
      </c>
      <c r="AW586" s="14" t="s">
        <v>32</v>
      </c>
      <c r="AX586" s="14" t="s">
        <v>77</v>
      </c>
      <c r="AY586" s="229" t="s">
        <v>151</v>
      </c>
    </row>
    <row r="587" spans="1:65" s="14" customFormat="1" ht="11.25" x14ac:dyDescent="0.2">
      <c r="B587" s="219"/>
      <c r="C587" s="220"/>
      <c r="D587" s="204" t="s">
        <v>162</v>
      </c>
      <c r="E587" s="221" t="s">
        <v>1</v>
      </c>
      <c r="F587" s="222" t="s">
        <v>331</v>
      </c>
      <c r="G587" s="220"/>
      <c r="H587" s="223">
        <v>-3.7919999999999998</v>
      </c>
      <c r="I587" s="224"/>
      <c r="J587" s="220"/>
      <c r="K587" s="220"/>
      <c r="L587" s="225"/>
      <c r="M587" s="226"/>
      <c r="N587" s="227"/>
      <c r="O587" s="227"/>
      <c r="P587" s="227"/>
      <c r="Q587" s="227"/>
      <c r="R587" s="227"/>
      <c r="S587" s="227"/>
      <c r="T587" s="228"/>
      <c r="AT587" s="229" t="s">
        <v>162</v>
      </c>
      <c r="AU587" s="229" t="s">
        <v>86</v>
      </c>
      <c r="AV587" s="14" t="s">
        <v>86</v>
      </c>
      <c r="AW587" s="14" t="s">
        <v>32</v>
      </c>
      <c r="AX587" s="14" t="s">
        <v>77</v>
      </c>
      <c r="AY587" s="229" t="s">
        <v>151</v>
      </c>
    </row>
    <row r="588" spans="1:65" s="14" customFormat="1" ht="11.25" x14ac:dyDescent="0.2">
      <c r="B588" s="219"/>
      <c r="C588" s="220"/>
      <c r="D588" s="204" t="s">
        <v>162</v>
      </c>
      <c r="E588" s="221" t="s">
        <v>1</v>
      </c>
      <c r="F588" s="222" t="s">
        <v>346</v>
      </c>
      <c r="G588" s="220"/>
      <c r="H588" s="223">
        <v>1.58</v>
      </c>
      <c r="I588" s="224"/>
      <c r="J588" s="220"/>
      <c r="K588" s="220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162</v>
      </c>
      <c r="AU588" s="229" t="s">
        <v>86</v>
      </c>
      <c r="AV588" s="14" t="s">
        <v>86</v>
      </c>
      <c r="AW588" s="14" t="s">
        <v>32</v>
      </c>
      <c r="AX588" s="14" t="s">
        <v>77</v>
      </c>
      <c r="AY588" s="229" t="s">
        <v>151</v>
      </c>
    </row>
    <row r="589" spans="1:65" s="13" customFormat="1" ht="11.25" x14ac:dyDescent="0.2">
      <c r="B589" s="209"/>
      <c r="C589" s="210"/>
      <c r="D589" s="204" t="s">
        <v>162</v>
      </c>
      <c r="E589" s="211" t="s">
        <v>1</v>
      </c>
      <c r="F589" s="212" t="s">
        <v>297</v>
      </c>
      <c r="G589" s="210"/>
      <c r="H589" s="211" t="s">
        <v>1</v>
      </c>
      <c r="I589" s="213"/>
      <c r="J589" s="210"/>
      <c r="K589" s="210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162</v>
      </c>
      <c r="AU589" s="218" t="s">
        <v>86</v>
      </c>
      <c r="AV589" s="13" t="s">
        <v>84</v>
      </c>
      <c r="AW589" s="13" t="s">
        <v>32</v>
      </c>
      <c r="AX589" s="13" t="s">
        <v>77</v>
      </c>
      <c r="AY589" s="218" t="s">
        <v>151</v>
      </c>
    </row>
    <row r="590" spans="1:65" s="14" customFormat="1" ht="11.25" x14ac:dyDescent="0.2">
      <c r="B590" s="219"/>
      <c r="C590" s="220"/>
      <c r="D590" s="204" t="s">
        <v>162</v>
      </c>
      <c r="E590" s="221" t="s">
        <v>1</v>
      </c>
      <c r="F590" s="222" t="s">
        <v>332</v>
      </c>
      <c r="G590" s="220"/>
      <c r="H590" s="223">
        <v>8.3879999999999999</v>
      </c>
      <c r="I590" s="224"/>
      <c r="J590" s="220"/>
      <c r="K590" s="220"/>
      <c r="L590" s="225"/>
      <c r="M590" s="226"/>
      <c r="N590" s="227"/>
      <c r="O590" s="227"/>
      <c r="P590" s="227"/>
      <c r="Q590" s="227"/>
      <c r="R590" s="227"/>
      <c r="S590" s="227"/>
      <c r="T590" s="228"/>
      <c r="AT590" s="229" t="s">
        <v>162</v>
      </c>
      <c r="AU590" s="229" t="s">
        <v>86</v>
      </c>
      <c r="AV590" s="14" t="s">
        <v>86</v>
      </c>
      <c r="AW590" s="14" t="s">
        <v>32</v>
      </c>
      <c r="AX590" s="14" t="s">
        <v>77</v>
      </c>
      <c r="AY590" s="229" t="s">
        <v>151</v>
      </c>
    </row>
    <row r="591" spans="1:65" s="14" customFormat="1" ht="11.25" x14ac:dyDescent="0.2">
      <c r="B591" s="219"/>
      <c r="C591" s="220"/>
      <c r="D591" s="204" t="s">
        <v>162</v>
      </c>
      <c r="E591" s="221" t="s">
        <v>1</v>
      </c>
      <c r="F591" s="222" t="s">
        <v>333</v>
      </c>
      <c r="G591" s="220"/>
      <c r="H591" s="223">
        <v>3.12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162</v>
      </c>
      <c r="AU591" s="229" t="s">
        <v>86</v>
      </c>
      <c r="AV591" s="14" t="s">
        <v>86</v>
      </c>
      <c r="AW591" s="14" t="s">
        <v>32</v>
      </c>
      <c r="AX591" s="14" t="s">
        <v>77</v>
      </c>
      <c r="AY591" s="229" t="s">
        <v>151</v>
      </c>
    </row>
    <row r="592" spans="1:65" s="14" customFormat="1" ht="11.25" x14ac:dyDescent="0.2">
      <c r="B592" s="219"/>
      <c r="C592" s="220"/>
      <c r="D592" s="204" t="s">
        <v>162</v>
      </c>
      <c r="E592" s="221" t="s">
        <v>1</v>
      </c>
      <c r="F592" s="222" t="s">
        <v>334</v>
      </c>
      <c r="G592" s="220"/>
      <c r="H592" s="223">
        <v>11.805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162</v>
      </c>
      <c r="AU592" s="229" t="s">
        <v>86</v>
      </c>
      <c r="AV592" s="14" t="s">
        <v>86</v>
      </c>
      <c r="AW592" s="14" t="s">
        <v>32</v>
      </c>
      <c r="AX592" s="14" t="s">
        <v>77</v>
      </c>
      <c r="AY592" s="229" t="s">
        <v>151</v>
      </c>
    </row>
    <row r="593" spans="1:65" s="13" customFormat="1" ht="11.25" x14ac:dyDescent="0.2">
      <c r="B593" s="209"/>
      <c r="C593" s="210"/>
      <c r="D593" s="204" t="s">
        <v>162</v>
      </c>
      <c r="E593" s="211" t="s">
        <v>1</v>
      </c>
      <c r="F593" s="212" t="s">
        <v>288</v>
      </c>
      <c r="G593" s="210"/>
      <c r="H593" s="211" t="s">
        <v>1</v>
      </c>
      <c r="I593" s="213"/>
      <c r="J593" s="210"/>
      <c r="K593" s="210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162</v>
      </c>
      <c r="AU593" s="218" t="s">
        <v>86</v>
      </c>
      <c r="AV593" s="13" t="s">
        <v>84</v>
      </c>
      <c r="AW593" s="13" t="s">
        <v>32</v>
      </c>
      <c r="AX593" s="13" t="s">
        <v>77</v>
      </c>
      <c r="AY593" s="218" t="s">
        <v>151</v>
      </c>
    </row>
    <row r="594" spans="1:65" s="14" customFormat="1" ht="11.25" x14ac:dyDescent="0.2">
      <c r="B594" s="219"/>
      <c r="C594" s="220"/>
      <c r="D594" s="204" t="s">
        <v>162</v>
      </c>
      <c r="E594" s="221" t="s">
        <v>1</v>
      </c>
      <c r="F594" s="222" t="s">
        <v>335</v>
      </c>
      <c r="G594" s="220"/>
      <c r="H594" s="223">
        <v>11.776</v>
      </c>
      <c r="I594" s="224"/>
      <c r="J594" s="220"/>
      <c r="K594" s="220"/>
      <c r="L594" s="225"/>
      <c r="M594" s="226"/>
      <c r="N594" s="227"/>
      <c r="O594" s="227"/>
      <c r="P594" s="227"/>
      <c r="Q594" s="227"/>
      <c r="R594" s="227"/>
      <c r="S594" s="227"/>
      <c r="T594" s="228"/>
      <c r="AT594" s="229" t="s">
        <v>162</v>
      </c>
      <c r="AU594" s="229" t="s">
        <v>86</v>
      </c>
      <c r="AV594" s="14" t="s">
        <v>86</v>
      </c>
      <c r="AW594" s="14" t="s">
        <v>32</v>
      </c>
      <c r="AX594" s="14" t="s">
        <v>77</v>
      </c>
      <c r="AY594" s="229" t="s">
        <v>151</v>
      </c>
    </row>
    <row r="595" spans="1:65" s="14" customFormat="1" ht="11.25" x14ac:dyDescent="0.2">
      <c r="B595" s="219"/>
      <c r="C595" s="220"/>
      <c r="D595" s="204" t="s">
        <v>162</v>
      </c>
      <c r="E595" s="221" t="s">
        <v>1</v>
      </c>
      <c r="F595" s="222" t="s">
        <v>336</v>
      </c>
      <c r="G595" s="220"/>
      <c r="H595" s="223">
        <v>8.157</v>
      </c>
      <c r="I595" s="224"/>
      <c r="J595" s="220"/>
      <c r="K595" s="220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162</v>
      </c>
      <c r="AU595" s="229" t="s">
        <v>86</v>
      </c>
      <c r="AV595" s="14" t="s">
        <v>86</v>
      </c>
      <c r="AW595" s="14" t="s">
        <v>32</v>
      </c>
      <c r="AX595" s="14" t="s">
        <v>77</v>
      </c>
      <c r="AY595" s="229" t="s">
        <v>151</v>
      </c>
    </row>
    <row r="596" spans="1:65" s="14" customFormat="1" ht="11.25" x14ac:dyDescent="0.2">
      <c r="B596" s="219"/>
      <c r="C596" s="220"/>
      <c r="D596" s="204" t="s">
        <v>162</v>
      </c>
      <c r="E596" s="221" t="s">
        <v>1</v>
      </c>
      <c r="F596" s="222" t="s">
        <v>337</v>
      </c>
      <c r="G596" s="220"/>
      <c r="H596" s="223">
        <v>5.5359999999999996</v>
      </c>
      <c r="I596" s="224"/>
      <c r="J596" s="220"/>
      <c r="K596" s="220"/>
      <c r="L596" s="225"/>
      <c r="M596" s="226"/>
      <c r="N596" s="227"/>
      <c r="O596" s="227"/>
      <c r="P596" s="227"/>
      <c r="Q596" s="227"/>
      <c r="R596" s="227"/>
      <c r="S596" s="227"/>
      <c r="T596" s="228"/>
      <c r="AT596" s="229" t="s">
        <v>162</v>
      </c>
      <c r="AU596" s="229" t="s">
        <v>86</v>
      </c>
      <c r="AV596" s="14" t="s">
        <v>86</v>
      </c>
      <c r="AW596" s="14" t="s">
        <v>32</v>
      </c>
      <c r="AX596" s="14" t="s">
        <v>77</v>
      </c>
      <c r="AY596" s="229" t="s">
        <v>151</v>
      </c>
    </row>
    <row r="597" spans="1:65" s="14" customFormat="1" ht="11.25" x14ac:dyDescent="0.2">
      <c r="B597" s="219"/>
      <c r="C597" s="220"/>
      <c r="D597" s="204" t="s">
        <v>162</v>
      </c>
      <c r="E597" s="221" t="s">
        <v>1</v>
      </c>
      <c r="F597" s="222" t="s">
        <v>338</v>
      </c>
      <c r="G597" s="220"/>
      <c r="H597" s="223">
        <v>5.34</v>
      </c>
      <c r="I597" s="224"/>
      <c r="J597" s="220"/>
      <c r="K597" s="220"/>
      <c r="L597" s="225"/>
      <c r="M597" s="226"/>
      <c r="N597" s="227"/>
      <c r="O597" s="227"/>
      <c r="P597" s="227"/>
      <c r="Q597" s="227"/>
      <c r="R597" s="227"/>
      <c r="S597" s="227"/>
      <c r="T597" s="228"/>
      <c r="AT597" s="229" t="s">
        <v>162</v>
      </c>
      <c r="AU597" s="229" t="s">
        <v>86</v>
      </c>
      <c r="AV597" s="14" t="s">
        <v>86</v>
      </c>
      <c r="AW597" s="14" t="s">
        <v>32</v>
      </c>
      <c r="AX597" s="14" t="s">
        <v>77</v>
      </c>
      <c r="AY597" s="229" t="s">
        <v>151</v>
      </c>
    </row>
    <row r="598" spans="1:65" s="14" customFormat="1" ht="11.25" x14ac:dyDescent="0.2">
      <c r="B598" s="219"/>
      <c r="C598" s="220"/>
      <c r="D598" s="204" t="s">
        <v>162</v>
      </c>
      <c r="E598" s="221" t="s">
        <v>1</v>
      </c>
      <c r="F598" s="222" t="s">
        <v>339</v>
      </c>
      <c r="G598" s="220"/>
      <c r="H598" s="223">
        <v>8.0909999999999993</v>
      </c>
      <c r="I598" s="224"/>
      <c r="J598" s="220"/>
      <c r="K598" s="220"/>
      <c r="L598" s="225"/>
      <c r="M598" s="226"/>
      <c r="N598" s="227"/>
      <c r="O598" s="227"/>
      <c r="P598" s="227"/>
      <c r="Q598" s="227"/>
      <c r="R598" s="227"/>
      <c r="S598" s="227"/>
      <c r="T598" s="228"/>
      <c r="AT598" s="229" t="s">
        <v>162</v>
      </c>
      <c r="AU598" s="229" t="s">
        <v>86</v>
      </c>
      <c r="AV598" s="14" t="s">
        <v>86</v>
      </c>
      <c r="AW598" s="14" t="s">
        <v>32</v>
      </c>
      <c r="AX598" s="14" t="s">
        <v>77</v>
      </c>
      <c r="AY598" s="229" t="s">
        <v>151</v>
      </c>
    </row>
    <row r="599" spans="1:65" s="13" customFormat="1" ht="11.25" x14ac:dyDescent="0.2">
      <c r="B599" s="209"/>
      <c r="C599" s="210"/>
      <c r="D599" s="204" t="s">
        <v>162</v>
      </c>
      <c r="E599" s="211" t="s">
        <v>1</v>
      </c>
      <c r="F599" s="212" t="s">
        <v>318</v>
      </c>
      <c r="G599" s="210"/>
      <c r="H599" s="211" t="s">
        <v>1</v>
      </c>
      <c r="I599" s="213"/>
      <c r="J599" s="210"/>
      <c r="K599" s="210"/>
      <c r="L599" s="214"/>
      <c r="M599" s="215"/>
      <c r="N599" s="216"/>
      <c r="O599" s="216"/>
      <c r="P599" s="216"/>
      <c r="Q599" s="216"/>
      <c r="R599" s="216"/>
      <c r="S599" s="216"/>
      <c r="T599" s="217"/>
      <c r="AT599" s="218" t="s">
        <v>162</v>
      </c>
      <c r="AU599" s="218" t="s">
        <v>86</v>
      </c>
      <c r="AV599" s="13" t="s">
        <v>84</v>
      </c>
      <c r="AW599" s="13" t="s">
        <v>32</v>
      </c>
      <c r="AX599" s="13" t="s">
        <v>77</v>
      </c>
      <c r="AY599" s="218" t="s">
        <v>151</v>
      </c>
    </row>
    <row r="600" spans="1:65" s="14" customFormat="1" ht="11.25" x14ac:dyDescent="0.2">
      <c r="B600" s="219"/>
      <c r="C600" s="220"/>
      <c r="D600" s="204" t="s">
        <v>162</v>
      </c>
      <c r="E600" s="221" t="s">
        <v>1</v>
      </c>
      <c r="F600" s="222" t="s">
        <v>340</v>
      </c>
      <c r="G600" s="220"/>
      <c r="H600" s="223">
        <v>22.927</v>
      </c>
      <c r="I600" s="224"/>
      <c r="J600" s="220"/>
      <c r="K600" s="220"/>
      <c r="L600" s="225"/>
      <c r="M600" s="226"/>
      <c r="N600" s="227"/>
      <c r="O600" s="227"/>
      <c r="P600" s="227"/>
      <c r="Q600" s="227"/>
      <c r="R600" s="227"/>
      <c r="S600" s="227"/>
      <c r="T600" s="228"/>
      <c r="AT600" s="229" t="s">
        <v>162</v>
      </c>
      <c r="AU600" s="229" t="s">
        <v>86</v>
      </c>
      <c r="AV600" s="14" t="s">
        <v>86</v>
      </c>
      <c r="AW600" s="14" t="s">
        <v>32</v>
      </c>
      <c r="AX600" s="14" t="s">
        <v>77</v>
      </c>
      <c r="AY600" s="229" t="s">
        <v>151</v>
      </c>
    </row>
    <row r="601" spans="1:65" s="14" customFormat="1" ht="11.25" x14ac:dyDescent="0.2">
      <c r="B601" s="219"/>
      <c r="C601" s="220"/>
      <c r="D601" s="204" t="s">
        <v>162</v>
      </c>
      <c r="E601" s="221" t="s">
        <v>1</v>
      </c>
      <c r="F601" s="222" t="s">
        <v>533</v>
      </c>
      <c r="G601" s="220"/>
      <c r="H601" s="223">
        <v>1.37</v>
      </c>
      <c r="I601" s="224"/>
      <c r="J601" s="220"/>
      <c r="K601" s="220"/>
      <c r="L601" s="225"/>
      <c r="M601" s="226"/>
      <c r="N601" s="227"/>
      <c r="O601" s="227"/>
      <c r="P601" s="227"/>
      <c r="Q601" s="227"/>
      <c r="R601" s="227"/>
      <c r="S601" s="227"/>
      <c r="T601" s="228"/>
      <c r="AT601" s="229" t="s">
        <v>162</v>
      </c>
      <c r="AU601" s="229" t="s">
        <v>86</v>
      </c>
      <c r="AV601" s="14" t="s">
        <v>86</v>
      </c>
      <c r="AW601" s="14" t="s">
        <v>32</v>
      </c>
      <c r="AX601" s="14" t="s">
        <v>77</v>
      </c>
      <c r="AY601" s="229" t="s">
        <v>151</v>
      </c>
    </row>
    <row r="602" spans="1:65" s="14" customFormat="1" ht="11.25" x14ac:dyDescent="0.2">
      <c r="B602" s="219"/>
      <c r="C602" s="220"/>
      <c r="D602" s="204" t="s">
        <v>162</v>
      </c>
      <c r="E602" s="221" t="s">
        <v>1</v>
      </c>
      <c r="F602" s="222" t="s">
        <v>534</v>
      </c>
      <c r="G602" s="220"/>
      <c r="H602" s="223">
        <v>0.66100000000000003</v>
      </c>
      <c r="I602" s="224"/>
      <c r="J602" s="220"/>
      <c r="K602" s="220"/>
      <c r="L602" s="225"/>
      <c r="M602" s="226"/>
      <c r="N602" s="227"/>
      <c r="O602" s="227"/>
      <c r="P602" s="227"/>
      <c r="Q602" s="227"/>
      <c r="R602" s="227"/>
      <c r="S602" s="227"/>
      <c r="T602" s="228"/>
      <c r="AT602" s="229" t="s">
        <v>162</v>
      </c>
      <c r="AU602" s="229" t="s">
        <v>86</v>
      </c>
      <c r="AV602" s="14" t="s">
        <v>86</v>
      </c>
      <c r="AW602" s="14" t="s">
        <v>32</v>
      </c>
      <c r="AX602" s="14" t="s">
        <v>77</v>
      </c>
      <c r="AY602" s="229" t="s">
        <v>151</v>
      </c>
    </row>
    <row r="603" spans="1:65" s="2" customFormat="1" ht="16.5" customHeight="1" x14ac:dyDescent="0.2">
      <c r="A603" s="34"/>
      <c r="B603" s="35"/>
      <c r="C603" s="191" t="s">
        <v>535</v>
      </c>
      <c r="D603" s="191" t="s">
        <v>153</v>
      </c>
      <c r="E603" s="192" t="s">
        <v>536</v>
      </c>
      <c r="F603" s="193" t="s">
        <v>537</v>
      </c>
      <c r="G603" s="194" t="s">
        <v>156</v>
      </c>
      <c r="H603" s="195">
        <v>163.44200000000001</v>
      </c>
      <c r="I603" s="196"/>
      <c r="J603" s="197">
        <f>ROUND(I603*H603,2)</f>
        <v>0</v>
      </c>
      <c r="K603" s="193" t="s">
        <v>157</v>
      </c>
      <c r="L603" s="39"/>
      <c r="M603" s="198" t="s">
        <v>1</v>
      </c>
      <c r="N603" s="199" t="s">
        <v>42</v>
      </c>
      <c r="O603" s="71"/>
      <c r="P603" s="200">
        <f>O603*H603</f>
        <v>0</v>
      </c>
      <c r="Q603" s="200">
        <v>1.1E-4</v>
      </c>
      <c r="R603" s="200">
        <f>Q603*H603</f>
        <v>1.7978620000000001E-2</v>
      </c>
      <c r="S603" s="200">
        <v>0</v>
      </c>
      <c r="T603" s="201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202" t="s">
        <v>276</v>
      </c>
      <c r="AT603" s="202" t="s">
        <v>153</v>
      </c>
      <c r="AU603" s="202" t="s">
        <v>86</v>
      </c>
      <c r="AY603" s="17" t="s">
        <v>151</v>
      </c>
      <c r="BE603" s="203">
        <f>IF(N603="základní",J603,0)</f>
        <v>0</v>
      </c>
      <c r="BF603" s="203">
        <f>IF(N603="snížená",J603,0)</f>
        <v>0</v>
      </c>
      <c r="BG603" s="203">
        <f>IF(N603="zákl. přenesená",J603,0)</f>
        <v>0</v>
      </c>
      <c r="BH603" s="203">
        <f>IF(N603="sníž. přenesená",J603,0)</f>
        <v>0</v>
      </c>
      <c r="BI603" s="203">
        <f>IF(N603="nulová",J603,0)</f>
        <v>0</v>
      </c>
      <c r="BJ603" s="17" t="s">
        <v>84</v>
      </c>
      <c r="BK603" s="203">
        <f>ROUND(I603*H603,2)</f>
        <v>0</v>
      </c>
      <c r="BL603" s="17" t="s">
        <v>276</v>
      </c>
      <c r="BM603" s="202" t="s">
        <v>538</v>
      </c>
    </row>
    <row r="604" spans="1:65" s="2" customFormat="1" ht="11.25" x14ac:dyDescent="0.2">
      <c r="A604" s="34"/>
      <c r="B604" s="35"/>
      <c r="C604" s="36"/>
      <c r="D604" s="204" t="s">
        <v>160</v>
      </c>
      <c r="E604" s="36"/>
      <c r="F604" s="205" t="s">
        <v>539</v>
      </c>
      <c r="G604" s="36"/>
      <c r="H604" s="36"/>
      <c r="I604" s="206"/>
      <c r="J604" s="36"/>
      <c r="K604" s="36"/>
      <c r="L604" s="39"/>
      <c r="M604" s="207"/>
      <c r="N604" s="208"/>
      <c r="O604" s="71"/>
      <c r="P604" s="71"/>
      <c r="Q604" s="71"/>
      <c r="R604" s="71"/>
      <c r="S604" s="71"/>
      <c r="T604" s="72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7" t="s">
        <v>160</v>
      </c>
      <c r="AU604" s="17" t="s">
        <v>86</v>
      </c>
    </row>
    <row r="605" spans="1:65" s="13" customFormat="1" ht="11.25" x14ac:dyDescent="0.2">
      <c r="B605" s="209"/>
      <c r="C605" s="210"/>
      <c r="D605" s="204" t="s">
        <v>162</v>
      </c>
      <c r="E605" s="211" t="s">
        <v>1</v>
      </c>
      <c r="F605" s="212" t="s">
        <v>264</v>
      </c>
      <c r="G605" s="210"/>
      <c r="H605" s="211" t="s">
        <v>1</v>
      </c>
      <c r="I605" s="213"/>
      <c r="J605" s="210"/>
      <c r="K605" s="210"/>
      <c r="L605" s="214"/>
      <c r="M605" s="215"/>
      <c r="N605" s="216"/>
      <c r="O605" s="216"/>
      <c r="P605" s="216"/>
      <c r="Q605" s="216"/>
      <c r="R605" s="216"/>
      <c r="S605" s="216"/>
      <c r="T605" s="217"/>
      <c r="AT605" s="218" t="s">
        <v>162</v>
      </c>
      <c r="AU605" s="218" t="s">
        <v>86</v>
      </c>
      <c r="AV605" s="13" t="s">
        <v>84</v>
      </c>
      <c r="AW605" s="13" t="s">
        <v>32</v>
      </c>
      <c r="AX605" s="13" t="s">
        <v>77</v>
      </c>
      <c r="AY605" s="218" t="s">
        <v>151</v>
      </c>
    </row>
    <row r="606" spans="1:65" s="14" customFormat="1" ht="11.25" x14ac:dyDescent="0.2">
      <c r="B606" s="219"/>
      <c r="C606" s="220"/>
      <c r="D606" s="204" t="s">
        <v>162</v>
      </c>
      <c r="E606" s="221" t="s">
        <v>1</v>
      </c>
      <c r="F606" s="222" t="s">
        <v>328</v>
      </c>
      <c r="G606" s="220"/>
      <c r="H606" s="223">
        <v>36.939</v>
      </c>
      <c r="I606" s="224"/>
      <c r="J606" s="220"/>
      <c r="K606" s="220"/>
      <c r="L606" s="225"/>
      <c r="M606" s="226"/>
      <c r="N606" s="227"/>
      <c r="O606" s="227"/>
      <c r="P606" s="227"/>
      <c r="Q606" s="227"/>
      <c r="R606" s="227"/>
      <c r="S606" s="227"/>
      <c r="T606" s="228"/>
      <c r="AT606" s="229" t="s">
        <v>162</v>
      </c>
      <c r="AU606" s="229" t="s">
        <v>86</v>
      </c>
      <c r="AV606" s="14" t="s">
        <v>86</v>
      </c>
      <c r="AW606" s="14" t="s">
        <v>32</v>
      </c>
      <c r="AX606" s="14" t="s">
        <v>77</v>
      </c>
      <c r="AY606" s="229" t="s">
        <v>151</v>
      </c>
    </row>
    <row r="607" spans="1:65" s="14" customFormat="1" ht="11.25" x14ac:dyDescent="0.2">
      <c r="B607" s="219"/>
      <c r="C607" s="220"/>
      <c r="D607" s="204" t="s">
        <v>162</v>
      </c>
      <c r="E607" s="221" t="s">
        <v>1</v>
      </c>
      <c r="F607" s="222" t="s">
        <v>329</v>
      </c>
      <c r="G607" s="220"/>
      <c r="H607" s="223">
        <v>-0.626</v>
      </c>
      <c r="I607" s="224"/>
      <c r="J607" s="220"/>
      <c r="K607" s="220"/>
      <c r="L607" s="225"/>
      <c r="M607" s="226"/>
      <c r="N607" s="227"/>
      <c r="O607" s="227"/>
      <c r="P607" s="227"/>
      <c r="Q607" s="227"/>
      <c r="R607" s="227"/>
      <c r="S607" s="227"/>
      <c r="T607" s="228"/>
      <c r="AT607" s="229" t="s">
        <v>162</v>
      </c>
      <c r="AU607" s="229" t="s">
        <v>86</v>
      </c>
      <c r="AV607" s="14" t="s">
        <v>86</v>
      </c>
      <c r="AW607" s="14" t="s">
        <v>32</v>
      </c>
      <c r="AX607" s="14" t="s">
        <v>77</v>
      </c>
      <c r="AY607" s="229" t="s">
        <v>151</v>
      </c>
    </row>
    <row r="608" spans="1:65" s="14" customFormat="1" ht="11.25" x14ac:dyDescent="0.2">
      <c r="B608" s="219"/>
      <c r="C608" s="220"/>
      <c r="D608" s="204" t="s">
        <v>162</v>
      </c>
      <c r="E608" s="221" t="s">
        <v>1</v>
      </c>
      <c r="F608" s="222" t="s">
        <v>330</v>
      </c>
      <c r="G608" s="220"/>
      <c r="H608" s="223">
        <v>42.17</v>
      </c>
      <c r="I608" s="224"/>
      <c r="J608" s="220"/>
      <c r="K608" s="220"/>
      <c r="L608" s="225"/>
      <c r="M608" s="226"/>
      <c r="N608" s="227"/>
      <c r="O608" s="227"/>
      <c r="P608" s="227"/>
      <c r="Q608" s="227"/>
      <c r="R608" s="227"/>
      <c r="S608" s="227"/>
      <c r="T608" s="228"/>
      <c r="AT608" s="229" t="s">
        <v>162</v>
      </c>
      <c r="AU608" s="229" t="s">
        <v>86</v>
      </c>
      <c r="AV608" s="14" t="s">
        <v>86</v>
      </c>
      <c r="AW608" s="14" t="s">
        <v>32</v>
      </c>
      <c r="AX608" s="14" t="s">
        <v>77</v>
      </c>
      <c r="AY608" s="229" t="s">
        <v>151</v>
      </c>
    </row>
    <row r="609" spans="2:51" s="14" customFormat="1" ht="11.25" x14ac:dyDescent="0.2">
      <c r="B609" s="219"/>
      <c r="C609" s="220"/>
      <c r="D609" s="204" t="s">
        <v>162</v>
      </c>
      <c r="E609" s="221" t="s">
        <v>1</v>
      </c>
      <c r="F609" s="222" t="s">
        <v>331</v>
      </c>
      <c r="G609" s="220"/>
      <c r="H609" s="223">
        <v>-3.7919999999999998</v>
      </c>
      <c r="I609" s="224"/>
      <c r="J609" s="220"/>
      <c r="K609" s="220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162</v>
      </c>
      <c r="AU609" s="229" t="s">
        <v>86</v>
      </c>
      <c r="AV609" s="14" t="s">
        <v>86</v>
      </c>
      <c r="AW609" s="14" t="s">
        <v>32</v>
      </c>
      <c r="AX609" s="14" t="s">
        <v>77</v>
      </c>
      <c r="AY609" s="229" t="s">
        <v>151</v>
      </c>
    </row>
    <row r="610" spans="2:51" s="14" customFormat="1" ht="11.25" x14ac:dyDescent="0.2">
      <c r="B610" s="219"/>
      <c r="C610" s="220"/>
      <c r="D610" s="204" t="s">
        <v>162</v>
      </c>
      <c r="E610" s="221" t="s">
        <v>1</v>
      </c>
      <c r="F610" s="222" t="s">
        <v>346</v>
      </c>
      <c r="G610" s="220"/>
      <c r="H610" s="223">
        <v>1.58</v>
      </c>
      <c r="I610" s="224"/>
      <c r="J610" s="220"/>
      <c r="K610" s="220"/>
      <c r="L610" s="225"/>
      <c r="M610" s="226"/>
      <c r="N610" s="227"/>
      <c r="O610" s="227"/>
      <c r="P610" s="227"/>
      <c r="Q610" s="227"/>
      <c r="R610" s="227"/>
      <c r="S610" s="227"/>
      <c r="T610" s="228"/>
      <c r="AT610" s="229" t="s">
        <v>162</v>
      </c>
      <c r="AU610" s="229" t="s">
        <v>86</v>
      </c>
      <c r="AV610" s="14" t="s">
        <v>86</v>
      </c>
      <c r="AW610" s="14" t="s">
        <v>32</v>
      </c>
      <c r="AX610" s="14" t="s">
        <v>77</v>
      </c>
      <c r="AY610" s="229" t="s">
        <v>151</v>
      </c>
    </row>
    <row r="611" spans="2:51" s="13" customFormat="1" ht="11.25" x14ac:dyDescent="0.2">
      <c r="B611" s="209"/>
      <c r="C611" s="210"/>
      <c r="D611" s="204" t="s">
        <v>162</v>
      </c>
      <c r="E611" s="211" t="s">
        <v>1</v>
      </c>
      <c r="F611" s="212" t="s">
        <v>297</v>
      </c>
      <c r="G611" s="210"/>
      <c r="H611" s="211" t="s">
        <v>1</v>
      </c>
      <c r="I611" s="213"/>
      <c r="J611" s="210"/>
      <c r="K611" s="210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162</v>
      </c>
      <c r="AU611" s="218" t="s">
        <v>86</v>
      </c>
      <c r="AV611" s="13" t="s">
        <v>84</v>
      </c>
      <c r="AW611" s="13" t="s">
        <v>32</v>
      </c>
      <c r="AX611" s="13" t="s">
        <v>77</v>
      </c>
      <c r="AY611" s="218" t="s">
        <v>151</v>
      </c>
    </row>
    <row r="612" spans="2:51" s="14" customFormat="1" ht="11.25" x14ac:dyDescent="0.2">
      <c r="B612" s="219"/>
      <c r="C612" s="220"/>
      <c r="D612" s="204" t="s">
        <v>162</v>
      </c>
      <c r="E612" s="221" t="s">
        <v>1</v>
      </c>
      <c r="F612" s="222" t="s">
        <v>332</v>
      </c>
      <c r="G612" s="220"/>
      <c r="H612" s="223">
        <v>8.3879999999999999</v>
      </c>
      <c r="I612" s="224"/>
      <c r="J612" s="220"/>
      <c r="K612" s="220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162</v>
      </c>
      <c r="AU612" s="229" t="s">
        <v>86</v>
      </c>
      <c r="AV612" s="14" t="s">
        <v>86</v>
      </c>
      <c r="AW612" s="14" t="s">
        <v>32</v>
      </c>
      <c r="AX612" s="14" t="s">
        <v>77</v>
      </c>
      <c r="AY612" s="229" t="s">
        <v>151</v>
      </c>
    </row>
    <row r="613" spans="2:51" s="14" customFormat="1" ht="11.25" x14ac:dyDescent="0.2">
      <c r="B613" s="219"/>
      <c r="C613" s="220"/>
      <c r="D613" s="204" t="s">
        <v>162</v>
      </c>
      <c r="E613" s="221" t="s">
        <v>1</v>
      </c>
      <c r="F613" s="222" t="s">
        <v>333</v>
      </c>
      <c r="G613" s="220"/>
      <c r="H613" s="223">
        <v>3.12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162</v>
      </c>
      <c r="AU613" s="229" t="s">
        <v>86</v>
      </c>
      <c r="AV613" s="14" t="s">
        <v>86</v>
      </c>
      <c r="AW613" s="14" t="s">
        <v>32</v>
      </c>
      <c r="AX613" s="14" t="s">
        <v>77</v>
      </c>
      <c r="AY613" s="229" t="s">
        <v>151</v>
      </c>
    </row>
    <row r="614" spans="2:51" s="14" customFormat="1" ht="11.25" x14ac:dyDescent="0.2">
      <c r="B614" s="219"/>
      <c r="C614" s="220"/>
      <c r="D614" s="204" t="s">
        <v>162</v>
      </c>
      <c r="E614" s="221" t="s">
        <v>1</v>
      </c>
      <c r="F614" s="222" t="s">
        <v>334</v>
      </c>
      <c r="G614" s="220"/>
      <c r="H614" s="223">
        <v>11.805</v>
      </c>
      <c r="I614" s="224"/>
      <c r="J614" s="220"/>
      <c r="K614" s="220"/>
      <c r="L614" s="225"/>
      <c r="M614" s="226"/>
      <c r="N614" s="227"/>
      <c r="O614" s="227"/>
      <c r="P614" s="227"/>
      <c r="Q614" s="227"/>
      <c r="R614" s="227"/>
      <c r="S614" s="227"/>
      <c r="T614" s="228"/>
      <c r="AT614" s="229" t="s">
        <v>162</v>
      </c>
      <c r="AU614" s="229" t="s">
        <v>86</v>
      </c>
      <c r="AV614" s="14" t="s">
        <v>86</v>
      </c>
      <c r="AW614" s="14" t="s">
        <v>32</v>
      </c>
      <c r="AX614" s="14" t="s">
        <v>77</v>
      </c>
      <c r="AY614" s="229" t="s">
        <v>151</v>
      </c>
    </row>
    <row r="615" spans="2:51" s="13" customFormat="1" ht="11.25" x14ac:dyDescent="0.2">
      <c r="B615" s="209"/>
      <c r="C615" s="210"/>
      <c r="D615" s="204" t="s">
        <v>162</v>
      </c>
      <c r="E615" s="211" t="s">
        <v>1</v>
      </c>
      <c r="F615" s="212" t="s">
        <v>288</v>
      </c>
      <c r="G615" s="210"/>
      <c r="H615" s="211" t="s">
        <v>1</v>
      </c>
      <c r="I615" s="213"/>
      <c r="J615" s="210"/>
      <c r="K615" s="210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162</v>
      </c>
      <c r="AU615" s="218" t="s">
        <v>86</v>
      </c>
      <c r="AV615" s="13" t="s">
        <v>84</v>
      </c>
      <c r="AW615" s="13" t="s">
        <v>32</v>
      </c>
      <c r="AX615" s="13" t="s">
        <v>77</v>
      </c>
      <c r="AY615" s="218" t="s">
        <v>151</v>
      </c>
    </row>
    <row r="616" spans="2:51" s="14" customFormat="1" ht="11.25" x14ac:dyDescent="0.2">
      <c r="B616" s="219"/>
      <c r="C616" s="220"/>
      <c r="D616" s="204" t="s">
        <v>162</v>
      </c>
      <c r="E616" s="221" t="s">
        <v>1</v>
      </c>
      <c r="F616" s="222" t="s">
        <v>335</v>
      </c>
      <c r="G616" s="220"/>
      <c r="H616" s="223">
        <v>11.776</v>
      </c>
      <c r="I616" s="224"/>
      <c r="J616" s="220"/>
      <c r="K616" s="220"/>
      <c r="L616" s="225"/>
      <c r="M616" s="226"/>
      <c r="N616" s="227"/>
      <c r="O616" s="227"/>
      <c r="P616" s="227"/>
      <c r="Q616" s="227"/>
      <c r="R616" s="227"/>
      <c r="S616" s="227"/>
      <c r="T616" s="228"/>
      <c r="AT616" s="229" t="s">
        <v>162</v>
      </c>
      <c r="AU616" s="229" t="s">
        <v>86</v>
      </c>
      <c r="AV616" s="14" t="s">
        <v>86</v>
      </c>
      <c r="AW616" s="14" t="s">
        <v>32</v>
      </c>
      <c r="AX616" s="14" t="s">
        <v>77</v>
      </c>
      <c r="AY616" s="229" t="s">
        <v>151</v>
      </c>
    </row>
    <row r="617" spans="2:51" s="14" customFormat="1" ht="11.25" x14ac:dyDescent="0.2">
      <c r="B617" s="219"/>
      <c r="C617" s="220"/>
      <c r="D617" s="204" t="s">
        <v>162</v>
      </c>
      <c r="E617" s="221" t="s">
        <v>1</v>
      </c>
      <c r="F617" s="222" t="s">
        <v>336</v>
      </c>
      <c r="G617" s="220"/>
      <c r="H617" s="223">
        <v>8.157</v>
      </c>
      <c r="I617" s="224"/>
      <c r="J617" s="220"/>
      <c r="K617" s="220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162</v>
      </c>
      <c r="AU617" s="229" t="s">
        <v>86</v>
      </c>
      <c r="AV617" s="14" t="s">
        <v>86</v>
      </c>
      <c r="AW617" s="14" t="s">
        <v>32</v>
      </c>
      <c r="AX617" s="14" t="s">
        <v>77</v>
      </c>
      <c r="AY617" s="229" t="s">
        <v>151</v>
      </c>
    </row>
    <row r="618" spans="2:51" s="14" customFormat="1" ht="11.25" x14ac:dyDescent="0.2">
      <c r="B618" s="219"/>
      <c r="C618" s="220"/>
      <c r="D618" s="204" t="s">
        <v>162</v>
      </c>
      <c r="E618" s="221" t="s">
        <v>1</v>
      </c>
      <c r="F618" s="222" t="s">
        <v>337</v>
      </c>
      <c r="G618" s="220"/>
      <c r="H618" s="223">
        <v>5.5359999999999996</v>
      </c>
      <c r="I618" s="224"/>
      <c r="J618" s="220"/>
      <c r="K618" s="220"/>
      <c r="L618" s="225"/>
      <c r="M618" s="226"/>
      <c r="N618" s="227"/>
      <c r="O618" s="227"/>
      <c r="P618" s="227"/>
      <c r="Q618" s="227"/>
      <c r="R618" s="227"/>
      <c r="S618" s="227"/>
      <c r="T618" s="228"/>
      <c r="AT618" s="229" t="s">
        <v>162</v>
      </c>
      <c r="AU618" s="229" t="s">
        <v>86</v>
      </c>
      <c r="AV618" s="14" t="s">
        <v>86</v>
      </c>
      <c r="AW618" s="14" t="s">
        <v>32</v>
      </c>
      <c r="AX618" s="14" t="s">
        <v>77</v>
      </c>
      <c r="AY618" s="229" t="s">
        <v>151</v>
      </c>
    </row>
    <row r="619" spans="2:51" s="14" customFormat="1" ht="11.25" x14ac:dyDescent="0.2">
      <c r="B619" s="219"/>
      <c r="C619" s="220"/>
      <c r="D619" s="204" t="s">
        <v>162</v>
      </c>
      <c r="E619" s="221" t="s">
        <v>1</v>
      </c>
      <c r="F619" s="222" t="s">
        <v>338</v>
      </c>
      <c r="G619" s="220"/>
      <c r="H619" s="223">
        <v>5.34</v>
      </c>
      <c r="I619" s="224"/>
      <c r="J619" s="220"/>
      <c r="K619" s="220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162</v>
      </c>
      <c r="AU619" s="229" t="s">
        <v>86</v>
      </c>
      <c r="AV619" s="14" t="s">
        <v>86</v>
      </c>
      <c r="AW619" s="14" t="s">
        <v>32</v>
      </c>
      <c r="AX619" s="14" t="s">
        <v>77</v>
      </c>
      <c r="AY619" s="229" t="s">
        <v>151</v>
      </c>
    </row>
    <row r="620" spans="2:51" s="14" customFormat="1" ht="11.25" x14ac:dyDescent="0.2">
      <c r="B620" s="219"/>
      <c r="C620" s="220"/>
      <c r="D620" s="204" t="s">
        <v>162</v>
      </c>
      <c r="E620" s="221" t="s">
        <v>1</v>
      </c>
      <c r="F620" s="222" t="s">
        <v>339</v>
      </c>
      <c r="G620" s="220"/>
      <c r="H620" s="223">
        <v>8.0909999999999993</v>
      </c>
      <c r="I620" s="224"/>
      <c r="J620" s="220"/>
      <c r="K620" s="220"/>
      <c r="L620" s="225"/>
      <c r="M620" s="226"/>
      <c r="N620" s="227"/>
      <c r="O620" s="227"/>
      <c r="P620" s="227"/>
      <c r="Q620" s="227"/>
      <c r="R620" s="227"/>
      <c r="S620" s="227"/>
      <c r="T620" s="228"/>
      <c r="AT620" s="229" t="s">
        <v>162</v>
      </c>
      <c r="AU620" s="229" t="s">
        <v>86</v>
      </c>
      <c r="AV620" s="14" t="s">
        <v>86</v>
      </c>
      <c r="AW620" s="14" t="s">
        <v>32</v>
      </c>
      <c r="AX620" s="14" t="s">
        <v>77</v>
      </c>
      <c r="AY620" s="229" t="s">
        <v>151</v>
      </c>
    </row>
    <row r="621" spans="2:51" s="13" customFormat="1" ht="11.25" x14ac:dyDescent="0.2">
      <c r="B621" s="209"/>
      <c r="C621" s="210"/>
      <c r="D621" s="204" t="s">
        <v>162</v>
      </c>
      <c r="E621" s="211" t="s">
        <v>1</v>
      </c>
      <c r="F621" s="212" t="s">
        <v>318</v>
      </c>
      <c r="G621" s="210"/>
      <c r="H621" s="211" t="s">
        <v>1</v>
      </c>
      <c r="I621" s="213"/>
      <c r="J621" s="210"/>
      <c r="K621" s="210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162</v>
      </c>
      <c r="AU621" s="218" t="s">
        <v>86</v>
      </c>
      <c r="AV621" s="13" t="s">
        <v>84</v>
      </c>
      <c r="AW621" s="13" t="s">
        <v>32</v>
      </c>
      <c r="AX621" s="13" t="s">
        <v>77</v>
      </c>
      <c r="AY621" s="218" t="s">
        <v>151</v>
      </c>
    </row>
    <row r="622" spans="2:51" s="14" customFormat="1" ht="11.25" x14ac:dyDescent="0.2">
      <c r="B622" s="219"/>
      <c r="C622" s="220"/>
      <c r="D622" s="204" t="s">
        <v>162</v>
      </c>
      <c r="E622" s="221" t="s">
        <v>1</v>
      </c>
      <c r="F622" s="222" t="s">
        <v>340</v>
      </c>
      <c r="G622" s="220"/>
      <c r="H622" s="223">
        <v>22.927</v>
      </c>
      <c r="I622" s="224"/>
      <c r="J622" s="220"/>
      <c r="K622" s="220"/>
      <c r="L622" s="225"/>
      <c r="M622" s="226"/>
      <c r="N622" s="227"/>
      <c r="O622" s="227"/>
      <c r="P622" s="227"/>
      <c r="Q622" s="227"/>
      <c r="R622" s="227"/>
      <c r="S622" s="227"/>
      <c r="T622" s="228"/>
      <c r="AT622" s="229" t="s">
        <v>162</v>
      </c>
      <c r="AU622" s="229" t="s">
        <v>86</v>
      </c>
      <c r="AV622" s="14" t="s">
        <v>86</v>
      </c>
      <c r="AW622" s="14" t="s">
        <v>32</v>
      </c>
      <c r="AX622" s="14" t="s">
        <v>77</v>
      </c>
      <c r="AY622" s="229" t="s">
        <v>151</v>
      </c>
    </row>
    <row r="623" spans="2:51" s="14" customFormat="1" ht="11.25" x14ac:dyDescent="0.2">
      <c r="B623" s="219"/>
      <c r="C623" s="220"/>
      <c r="D623" s="204" t="s">
        <v>162</v>
      </c>
      <c r="E623" s="221" t="s">
        <v>1</v>
      </c>
      <c r="F623" s="222" t="s">
        <v>533</v>
      </c>
      <c r="G623" s="220"/>
      <c r="H623" s="223">
        <v>1.37</v>
      </c>
      <c r="I623" s="224"/>
      <c r="J623" s="220"/>
      <c r="K623" s="220"/>
      <c r="L623" s="225"/>
      <c r="M623" s="226"/>
      <c r="N623" s="227"/>
      <c r="O623" s="227"/>
      <c r="P623" s="227"/>
      <c r="Q623" s="227"/>
      <c r="R623" s="227"/>
      <c r="S623" s="227"/>
      <c r="T623" s="228"/>
      <c r="AT623" s="229" t="s">
        <v>162</v>
      </c>
      <c r="AU623" s="229" t="s">
        <v>86</v>
      </c>
      <c r="AV623" s="14" t="s">
        <v>86</v>
      </c>
      <c r="AW623" s="14" t="s">
        <v>32</v>
      </c>
      <c r="AX623" s="14" t="s">
        <v>77</v>
      </c>
      <c r="AY623" s="229" t="s">
        <v>151</v>
      </c>
    </row>
    <row r="624" spans="2:51" s="14" customFormat="1" ht="11.25" x14ac:dyDescent="0.2">
      <c r="B624" s="219"/>
      <c r="C624" s="220"/>
      <c r="D624" s="204" t="s">
        <v>162</v>
      </c>
      <c r="E624" s="221" t="s">
        <v>1</v>
      </c>
      <c r="F624" s="222" t="s">
        <v>534</v>
      </c>
      <c r="G624" s="220"/>
      <c r="H624" s="223">
        <v>0.66100000000000003</v>
      </c>
      <c r="I624" s="224"/>
      <c r="J624" s="220"/>
      <c r="K624" s="220"/>
      <c r="L624" s="225"/>
      <c r="M624" s="226"/>
      <c r="N624" s="227"/>
      <c r="O624" s="227"/>
      <c r="P624" s="227"/>
      <c r="Q624" s="227"/>
      <c r="R624" s="227"/>
      <c r="S624" s="227"/>
      <c r="T624" s="228"/>
      <c r="AT624" s="229" t="s">
        <v>162</v>
      </c>
      <c r="AU624" s="229" t="s">
        <v>86</v>
      </c>
      <c r="AV624" s="14" t="s">
        <v>86</v>
      </c>
      <c r="AW624" s="14" t="s">
        <v>32</v>
      </c>
      <c r="AX624" s="14" t="s">
        <v>77</v>
      </c>
      <c r="AY624" s="229" t="s">
        <v>151</v>
      </c>
    </row>
    <row r="625" spans="1:65" s="2" customFormat="1" ht="16.5" customHeight="1" x14ac:dyDescent="0.2">
      <c r="A625" s="34"/>
      <c r="B625" s="35"/>
      <c r="C625" s="191" t="s">
        <v>540</v>
      </c>
      <c r="D625" s="191" t="s">
        <v>153</v>
      </c>
      <c r="E625" s="192" t="s">
        <v>541</v>
      </c>
      <c r="F625" s="193" t="s">
        <v>542</v>
      </c>
      <c r="G625" s="194" t="s">
        <v>156</v>
      </c>
      <c r="H625" s="195">
        <v>22.962</v>
      </c>
      <c r="I625" s="196"/>
      <c r="J625" s="197">
        <f>ROUND(I625*H625,2)</f>
        <v>0</v>
      </c>
      <c r="K625" s="193" t="s">
        <v>157</v>
      </c>
      <c r="L625" s="39"/>
      <c r="M625" s="198" t="s">
        <v>1</v>
      </c>
      <c r="N625" s="199" t="s">
        <v>42</v>
      </c>
      <c r="O625" s="71"/>
      <c r="P625" s="200">
        <f>O625*H625</f>
        <v>0</v>
      </c>
      <c r="Q625" s="200">
        <v>2.0000000000000001E-4</v>
      </c>
      <c r="R625" s="200">
        <f>Q625*H625</f>
        <v>4.5924E-3</v>
      </c>
      <c r="S625" s="200">
        <v>0</v>
      </c>
      <c r="T625" s="201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202" t="s">
        <v>276</v>
      </c>
      <c r="AT625" s="202" t="s">
        <v>153</v>
      </c>
      <c r="AU625" s="202" t="s">
        <v>86</v>
      </c>
      <c r="AY625" s="17" t="s">
        <v>151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17" t="s">
        <v>84</v>
      </c>
      <c r="BK625" s="203">
        <f>ROUND(I625*H625,2)</f>
        <v>0</v>
      </c>
      <c r="BL625" s="17" t="s">
        <v>276</v>
      </c>
      <c r="BM625" s="202" t="s">
        <v>543</v>
      </c>
    </row>
    <row r="626" spans="1:65" s="2" customFormat="1" ht="19.5" x14ac:dyDescent="0.2">
      <c r="A626" s="34"/>
      <c r="B626" s="35"/>
      <c r="C626" s="36"/>
      <c r="D626" s="204" t="s">
        <v>160</v>
      </c>
      <c r="E626" s="36"/>
      <c r="F626" s="205" t="s">
        <v>544</v>
      </c>
      <c r="G626" s="36"/>
      <c r="H626" s="36"/>
      <c r="I626" s="206"/>
      <c r="J626" s="36"/>
      <c r="K626" s="36"/>
      <c r="L626" s="39"/>
      <c r="M626" s="207"/>
      <c r="N626" s="208"/>
      <c r="O626" s="71"/>
      <c r="P626" s="71"/>
      <c r="Q626" s="71"/>
      <c r="R626" s="71"/>
      <c r="S626" s="71"/>
      <c r="T626" s="72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7" t="s">
        <v>160</v>
      </c>
      <c r="AU626" s="17" t="s">
        <v>86</v>
      </c>
    </row>
    <row r="627" spans="1:65" s="13" customFormat="1" ht="11.25" x14ac:dyDescent="0.2">
      <c r="B627" s="209"/>
      <c r="C627" s="210"/>
      <c r="D627" s="204" t="s">
        <v>162</v>
      </c>
      <c r="E627" s="211" t="s">
        <v>1</v>
      </c>
      <c r="F627" s="212" t="s">
        <v>264</v>
      </c>
      <c r="G627" s="210"/>
      <c r="H627" s="211" t="s">
        <v>1</v>
      </c>
      <c r="I627" s="213"/>
      <c r="J627" s="210"/>
      <c r="K627" s="210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162</v>
      </c>
      <c r="AU627" s="218" t="s">
        <v>86</v>
      </c>
      <c r="AV627" s="13" t="s">
        <v>84</v>
      </c>
      <c r="AW627" s="13" t="s">
        <v>32</v>
      </c>
      <c r="AX627" s="13" t="s">
        <v>77</v>
      </c>
      <c r="AY627" s="218" t="s">
        <v>151</v>
      </c>
    </row>
    <row r="628" spans="1:65" s="14" customFormat="1" ht="11.25" x14ac:dyDescent="0.2">
      <c r="B628" s="219"/>
      <c r="C628" s="220"/>
      <c r="D628" s="204" t="s">
        <v>162</v>
      </c>
      <c r="E628" s="221" t="s">
        <v>1</v>
      </c>
      <c r="F628" s="222" t="s">
        <v>545</v>
      </c>
      <c r="G628" s="220"/>
      <c r="H628" s="223">
        <v>3.4590000000000001</v>
      </c>
      <c r="I628" s="224"/>
      <c r="J628" s="220"/>
      <c r="K628" s="220"/>
      <c r="L628" s="225"/>
      <c r="M628" s="226"/>
      <c r="N628" s="227"/>
      <c r="O628" s="227"/>
      <c r="P628" s="227"/>
      <c r="Q628" s="227"/>
      <c r="R628" s="227"/>
      <c r="S628" s="227"/>
      <c r="T628" s="228"/>
      <c r="AT628" s="229" t="s">
        <v>162</v>
      </c>
      <c r="AU628" s="229" t="s">
        <v>86</v>
      </c>
      <c r="AV628" s="14" t="s">
        <v>86</v>
      </c>
      <c r="AW628" s="14" t="s">
        <v>32</v>
      </c>
      <c r="AX628" s="14" t="s">
        <v>77</v>
      </c>
      <c r="AY628" s="229" t="s">
        <v>151</v>
      </c>
    </row>
    <row r="629" spans="1:65" s="14" customFormat="1" ht="11.25" x14ac:dyDescent="0.2">
      <c r="B629" s="219"/>
      <c r="C629" s="220"/>
      <c r="D629" s="204" t="s">
        <v>162</v>
      </c>
      <c r="E629" s="221" t="s">
        <v>1</v>
      </c>
      <c r="F629" s="222" t="s">
        <v>546</v>
      </c>
      <c r="G629" s="220"/>
      <c r="H629" s="223">
        <v>-7.8E-2</v>
      </c>
      <c r="I629" s="224"/>
      <c r="J629" s="220"/>
      <c r="K629" s="220"/>
      <c r="L629" s="225"/>
      <c r="M629" s="226"/>
      <c r="N629" s="227"/>
      <c r="O629" s="227"/>
      <c r="P629" s="227"/>
      <c r="Q629" s="227"/>
      <c r="R629" s="227"/>
      <c r="S629" s="227"/>
      <c r="T629" s="228"/>
      <c r="AT629" s="229" t="s">
        <v>162</v>
      </c>
      <c r="AU629" s="229" t="s">
        <v>86</v>
      </c>
      <c r="AV629" s="14" t="s">
        <v>86</v>
      </c>
      <c r="AW629" s="14" t="s">
        <v>32</v>
      </c>
      <c r="AX629" s="14" t="s">
        <v>77</v>
      </c>
      <c r="AY629" s="229" t="s">
        <v>151</v>
      </c>
    </row>
    <row r="630" spans="1:65" s="14" customFormat="1" ht="11.25" x14ac:dyDescent="0.2">
      <c r="B630" s="219"/>
      <c r="C630" s="220"/>
      <c r="D630" s="204" t="s">
        <v>162</v>
      </c>
      <c r="E630" s="221" t="s">
        <v>1</v>
      </c>
      <c r="F630" s="222" t="s">
        <v>547</v>
      </c>
      <c r="G630" s="220"/>
      <c r="H630" s="223">
        <v>6.673</v>
      </c>
      <c r="I630" s="224"/>
      <c r="J630" s="220"/>
      <c r="K630" s="220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162</v>
      </c>
      <c r="AU630" s="229" t="s">
        <v>86</v>
      </c>
      <c r="AV630" s="14" t="s">
        <v>86</v>
      </c>
      <c r="AW630" s="14" t="s">
        <v>32</v>
      </c>
      <c r="AX630" s="14" t="s">
        <v>77</v>
      </c>
      <c r="AY630" s="229" t="s">
        <v>151</v>
      </c>
    </row>
    <row r="631" spans="1:65" s="14" customFormat="1" ht="11.25" x14ac:dyDescent="0.2">
      <c r="B631" s="219"/>
      <c r="C631" s="220"/>
      <c r="D631" s="204" t="s">
        <v>162</v>
      </c>
      <c r="E631" s="221" t="s">
        <v>1</v>
      </c>
      <c r="F631" s="222" t="s">
        <v>548</v>
      </c>
      <c r="G631" s="220"/>
      <c r="H631" s="223">
        <v>-0.6</v>
      </c>
      <c r="I631" s="224"/>
      <c r="J631" s="220"/>
      <c r="K631" s="220"/>
      <c r="L631" s="225"/>
      <c r="M631" s="226"/>
      <c r="N631" s="227"/>
      <c r="O631" s="227"/>
      <c r="P631" s="227"/>
      <c r="Q631" s="227"/>
      <c r="R631" s="227"/>
      <c r="S631" s="227"/>
      <c r="T631" s="228"/>
      <c r="AT631" s="229" t="s">
        <v>162</v>
      </c>
      <c r="AU631" s="229" t="s">
        <v>86</v>
      </c>
      <c r="AV631" s="14" t="s">
        <v>86</v>
      </c>
      <c r="AW631" s="14" t="s">
        <v>32</v>
      </c>
      <c r="AX631" s="14" t="s">
        <v>77</v>
      </c>
      <c r="AY631" s="229" t="s">
        <v>151</v>
      </c>
    </row>
    <row r="632" spans="1:65" s="14" customFormat="1" ht="11.25" x14ac:dyDescent="0.2">
      <c r="B632" s="219"/>
      <c r="C632" s="220"/>
      <c r="D632" s="204" t="s">
        <v>162</v>
      </c>
      <c r="E632" s="221" t="s">
        <v>1</v>
      </c>
      <c r="F632" s="222" t="s">
        <v>549</v>
      </c>
      <c r="G632" s="220"/>
      <c r="H632" s="223">
        <v>0.25</v>
      </c>
      <c r="I632" s="224"/>
      <c r="J632" s="220"/>
      <c r="K632" s="220"/>
      <c r="L632" s="225"/>
      <c r="M632" s="226"/>
      <c r="N632" s="227"/>
      <c r="O632" s="227"/>
      <c r="P632" s="227"/>
      <c r="Q632" s="227"/>
      <c r="R632" s="227"/>
      <c r="S632" s="227"/>
      <c r="T632" s="228"/>
      <c r="AT632" s="229" t="s">
        <v>162</v>
      </c>
      <c r="AU632" s="229" t="s">
        <v>86</v>
      </c>
      <c r="AV632" s="14" t="s">
        <v>86</v>
      </c>
      <c r="AW632" s="14" t="s">
        <v>32</v>
      </c>
      <c r="AX632" s="14" t="s">
        <v>77</v>
      </c>
      <c r="AY632" s="229" t="s">
        <v>151</v>
      </c>
    </row>
    <row r="633" spans="1:65" s="13" customFormat="1" ht="11.25" x14ac:dyDescent="0.2">
      <c r="B633" s="209"/>
      <c r="C633" s="210"/>
      <c r="D633" s="204" t="s">
        <v>162</v>
      </c>
      <c r="E633" s="211" t="s">
        <v>1</v>
      </c>
      <c r="F633" s="212" t="s">
        <v>297</v>
      </c>
      <c r="G633" s="210"/>
      <c r="H633" s="211" t="s">
        <v>1</v>
      </c>
      <c r="I633" s="213"/>
      <c r="J633" s="210"/>
      <c r="K633" s="210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162</v>
      </c>
      <c r="AU633" s="218" t="s">
        <v>86</v>
      </c>
      <c r="AV633" s="13" t="s">
        <v>84</v>
      </c>
      <c r="AW633" s="13" t="s">
        <v>32</v>
      </c>
      <c r="AX633" s="13" t="s">
        <v>77</v>
      </c>
      <c r="AY633" s="218" t="s">
        <v>151</v>
      </c>
    </row>
    <row r="634" spans="1:65" s="14" customFormat="1" ht="11.25" x14ac:dyDescent="0.2">
      <c r="B634" s="219"/>
      <c r="C634" s="220"/>
      <c r="D634" s="204" t="s">
        <v>162</v>
      </c>
      <c r="E634" s="221" t="s">
        <v>1</v>
      </c>
      <c r="F634" s="222" t="s">
        <v>550</v>
      </c>
      <c r="G634" s="220"/>
      <c r="H634" s="223">
        <v>1.165</v>
      </c>
      <c r="I634" s="224"/>
      <c r="J634" s="220"/>
      <c r="K634" s="220"/>
      <c r="L634" s="225"/>
      <c r="M634" s="226"/>
      <c r="N634" s="227"/>
      <c r="O634" s="227"/>
      <c r="P634" s="227"/>
      <c r="Q634" s="227"/>
      <c r="R634" s="227"/>
      <c r="S634" s="227"/>
      <c r="T634" s="228"/>
      <c r="AT634" s="229" t="s">
        <v>162</v>
      </c>
      <c r="AU634" s="229" t="s">
        <v>86</v>
      </c>
      <c r="AV634" s="14" t="s">
        <v>86</v>
      </c>
      <c r="AW634" s="14" t="s">
        <v>32</v>
      </c>
      <c r="AX634" s="14" t="s">
        <v>77</v>
      </c>
      <c r="AY634" s="229" t="s">
        <v>151</v>
      </c>
    </row>
    <row r="635" spans="1:65" s="14" customFormat="1" ht="11.25" x14ac:dyDescent="0.2">
      <c r="B635" s="219"/>
      <c r="C635" s="220"/>
      <c r="D635" s="204" t="s">
        <v>162</v>
      </c>
      <c r="E635" s="221" t="s">
        <v>1</v>
      </c>
      <c r="F635" s="222" t="s">
        <v>551</v>
      </c>
      <c r="G635" s="220"/>
      <c r="H635" s="223">
        <v>0.48799999999999999</v>
      </c>
      <c r="I635" s="224"/>
      <c r="J635" s="220"/>
      <c r="K635" s="220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162</v>
      </c>
      <c r="AU635" s="229" t="s">
        <v>86</v>
      </c>
      <c r="AV635" s="14" t="s">
        <v>86</v>
      </c>
      <c r="AW635" s="14" t="s">
        <v>32</v>
      </c>
      <c r="AX635" s="14" t="s">
        <v>77</v>
      </c>
      <c r="AY635" s="229" t="s">
        <v>151</v>
      </c>
    </row>
    <row r="636" spans="1:65" s="14" customFormat="1" ht="11.25" x14ac:dyDescent="0.2">
      <c r="B636" s="219"/>
      <c r="C636" s="220"/>
      <c r="D636" s="204" t="s">
        <v>162</v>
      </c>
      <c r="E636" s="221" t="s">
        <v>1</v>
      </c>
      <c r="F636" s="222" t="s">
        <v>552</v>
      </c>
      <c r="G636" s="220"/>
      <c r="H636" s="223">
        <v>1.968</v>
      </c>
      <c r="I636" s="224"/>
      <c r="J636" s="220"/>
      <c r="K636" s="220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162</v>
      </c>
      <c r="AU636" s="229" t="s">
        <v>86</v>
      </c>
      <c r="AV636" s="14" t="s">
        <v>86</v>
      </c>
      <c r="AW636" s="14" t="s">
        <v>32</v>
      </c>
      <c r="AX636" s="14" t="s">
        <v>77</v>
      </c>
      <c r="AY636" s="229" t="s">
        <v>151</v>
      </c>
    </row>
    <row r="637" spans="1:65" s="13" customFormat="1" ht="11.25" x14ac:dyDescent="0.2">
      <c r="B637" s="209"/>
      <c r="C637" s="210"/>
      <c r="D637" s="204" t="s">
        <v>162</v>
      </c>
      <c r="E637" s="211" t="s">
        <v>1</v>
      </c>
      <c r="F637" s="212" t="s">
        <v>288</v>
      </c>
      <c r="G637" s="210"/>
      <c r="H637" s="211" t="s">
        <v>1</v>
      </c>
      <c r="I637" s="213"/>
      <c r="J637" s="210"/>
      <c r="K637" s="210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162</v>
      </c>
      <c r="AU637" s="218" t="s">
        <v>86</v>
      </c>
      <c r="AV637" s="13" t="s">
        <v>84</v>
      </c>
      <c r="AW637" s="13" t="s">
        <v>32</v>
      </c>
      <c r="AX637" s="13" t="s">
        <v>77</v>
      </c>
      <c r="AY637" s="218" t="s">
        <v>151</v>
      </c>
    </row>
    <row r="638" spans="1:65" s="14" customFormat="1" ht="11.25" x14ac:dyDescent="0.2">
      <c r="B638" s="219"/>
      <c r="C638" s="220"/>
      <c r="D638" s="204" t="s">
        <v>162</v>
      </c>
      <c r="E638" s="221" t="s">
        <v>1</v>
      </c>
      <c r="F638" s="222" t="s">
        <v>553</v>
      </c>
      <c r="G638" s="220"/>
      <c r="H638" s="223">
        <v>1.609</v>
      </c>
      <c r="I638" s="224"/>
      <c r="J638" s="220"/>
      <c r="K638" s="220"/>
      <c r="L638" s="225"/>
      <c r="M638" s="226"/>
      <c r="N638" s="227"/>
      <c r="O638" s="227"/>
      <c r="P638" s="227"/>
      <c r="Q638" s="227"/>
      <c r="R638" s="227"/>
      <c r="S638" s="227"/>
      <c r="T638" s="228"/>
      <c r="AT638" s="229" t="s">
        <v>162</v>
      </c>
      <c r="AU638" s="229" t="s">
        <v>86</v>
      </c>
      <c r="AV638" s="14" t="s">
        <v>86</v>
      </c>
      <c r="AW638" s="14" t="s">
        <v>32</v>
      </c>
      <c r="AX638" s="14" t="s">
        <v>77</v>
      </c>
      <c r="AY638" s="229" t="s">
        <v>151</v>
      </c>
    </row>
    <row r="639" spans="1:65" s="14" customFormat="1" ht="11.25" x14ac:dyDescent="0.2">
      <c r="B639" s="219"/>
      <c r="C639" s="220"/>
      <c r="D639" s="204" t="s">
        <v>162</v>
      </c>
      <c r="E639" s="221" t="s">
        <v>1</v>
      </c>
      <c r="F639" s="222" t="s">
        <v>554</v>
      </c>
      <c r="G639" s="220"/>
      <c r="H639" s="223">
        <v>1.179</v>
      </c>
      <c r="I639" s="224"/>
      <c r="J639" s="220"/>
      <c r="K639" s="220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162</v>
      </c>
      <c r="AU639" s="229" t="s">
        <v>86</v>
      </c>
      <c r="AV639" s="14" t="s">
        <v>86</v>
      </c>
      <c r="AW639" s="14" t="s">
        <v>32</v>
      </c>
      <c r="AX639" s="14" t="s">
        <v>77</v>
      </c>
      <c r="AY639" s="229" t="s">
        <v>151</v>
      </c>
    </row>
    <row r="640" spans="1:65" s="14" customFormat="1" ht="11.25" x14ac:dyDescent="0.2">
      <c r="B640" s="219"/>
      <c r="C640" s="220"/>
      <c r="D640" s="204" t="s">
        <v>162</v>
      </c>
      <c r="E640" s="221" t="s">
        <v>1</v>
      </c>
      <c r="F640" s="222" t="s">
        <v>555</v>
      </c>
      <c r="G640" s="220"/>
      <c r="H640" s="223">
        <v>0.82899999999999996</v>
      </c>
      <c r="I640" s="224"/>
      <c r="J640" s="220"/>
      <c r="K640" s="220"/>
      <c r="L640" s="225"/>
      <c r="M640" s="226"/>
      <c r="N640" s="227"/>
      <c r="O640" s="227"/>
      <c r="P640" s="227"/>
      <c r="Q640" s="227"/>
      <c r="R640" s="227"/>
      <c r="S640" s="227"/>
      <c r="T640" s="228"/>
      <c r="AT640" s="229" t="s">
        <v>162</v>
      </c>
      <c r="AU640" s="229" t="s">
        <v>86</v>
      </c>
      <c r="AV640" s="14" t="s">
        <v>86</v>
      </c>
      <c r="AW640" s="14" t="s">
        <v>32</v>
      </c>
      <c r="AX640" s="14" t="s">
        <v>77</v>
      </c>
      <c r="AY640" s="229" t="s">
        <v>151</v>
      </c>
    </row>
    <row r="641" spans="1:65" s="14" customFormat="1" ht="11.25" x14ac:dyDescent="0.2">
      <c r="B641" s="219"/>
      <c r="C641" s="220"/>
      <c r="D641" s="204" t="s">
        <v>162</v>
      </c>
      <c r="E641" s="221" t="s">
        <v>1</v>
      </c>
      <c r="F641" s="222" t="s">
        <v>556</v>
      </c>
      <c r="G641" s="220"/>
      <c r="H641" s="223">
        <v>0.86099999999999999</v>
      </c>
      <c r="I641" s="224"/>
      <c r="J641" s="220"/>
      <c r="K641" s="220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162</v>
      </c>
      <c r="AU641" s="229" t="s">
        <v>86</v>
      </c>
      <c r="AV641" s="14" t="s">
        <v>86</v>
      </c>
      <c r="AW641" s="14" t="s">
        <v>32</v>
      </c>
      <c r="AX641" s="14" t="s">
        <v>77</v>
      </c>
      <c r="AY641" s="229" t="s">
        <v>151</v>
      </c>
    </row>
    <row r="642" spans="1:65" s="14" customFormat="1" ht="11.25" x14ac:dyDescent="0.2">
      <c r="B642" s="219"/>
      <c r="C642" s="220"/>
      <c r="D642" s="204" t="s">
        <v>162</v>
      </c>
      <c r="E642" s="221" t="s">
        <v>1</v>
      </c>
      <c r="F642" s="222" t="s">
        <v>557</v>
      </c>
      <c r="G642" s="220"/>
      <c r="H642" s="223">
        <v>1.3049999999999999</v>
      </c>
      <c r="I642" s="224"/>
      <c r="J642" s="220"/>
      <c r="K642" s="220"/>
      <c r="L642" s="225"/>
      <c r="M642" s="226"/>
      <c r="N642" s="227"/>
      <c r="O642" s="227"/>
      <c r="P642" s="227"/>
      <c r="Q642" s="227"/>
      <c r="R642" s="227"/>
      <c r="S642" s="227"/>
      <c r="T642" s="228"/>
      <c r="AT642" s="229" t="s">
        <v>162</v>
      </c>
      <c r="AU642" s="229" t="s">
        <v>86</v>
      </c>
      <c r="AV642" s="14" t="s">
        <v>86</v>
      </c>
      <c r="AW642" s="14" t="s">
        <v>32</v>
      </c>
      <c r="AX642" s="14" t="s">
        <v>77</v>
      </c>
      <c r="AY642" s="229" t="s">
        <v>151</v>
      </c>
    </row>
    <row r="643" spans="1:65" s="13" customFormat="1" ht="11.25" x14ac:dyDescent="0.2">
      <c r="B643" s="209"/>
      <c r="C643" s="210"/>
      <c r="D643" s="204" t="s">
        <v>162</v>
      </c>
      <c r="E643" s="211" t="s">
        <v>1</v>
      </c>
      <c r="F643" s="212" t="s">
        <v>318</v>
      </c>
      <c r="G643" s="210"/>
      <c r="H643" s="211" t="s">
        <v>1</v>
      </c>
      <c r="I643" s="213"/>
      <c r="J643" s="210"/>
      <c r="K643" s="210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162</v>
      </c>
      <c r="AU643" s="218" t="s">
        <v>86</v>
      </c>
      <c r="AV643" s="13" t="s">
        <v>84</v>
      </c>
      <c r="AW643" s="13" t="s">
        <v>32</v>
      </c>
      <c r="AX643" s="13" t="s">
        <v>77</v>
      </c>
      <c r="AY643" s="218" t="s">
        <v>151</v>
      </c>
    </row>
    <row r="644" spans="1:65" s="14" customFormat="1" ht="11.25" x14ac:dyDescent="0.2">
      <c r="B644" s="219"/>
      <c r="C644" s="220"/>
      <c r="D644" s="204" t="s">
        <v>162</v>
      </c>
      <c r="E644" s="221" t="s">
        <v>1</v>
      </c>
      <c r="F644" s="222" t="s">
        <v>558</v>
      </c>
      <c r="G644" s="220"/>
      <c r="H644" s="223">
        <v>1.823</v>
      </c>
      <c r="I644" s="224"/>
      <c r="J644" s="220"/>
      <c r="K644" s="220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162</v>
      </c>
      <c r="AU644" s="229" t="s">
        <v>86</v>
      </c>
      <c r="AV644" s="14" t="s">
        <v>86</v>
      </c>
      <c r="AW644" s="14" t="s">
        <v>32</v>
      </c>
      <c r="AX644" s="14" t="s">
        <v>77</v>
      </c>
      <c r="AY644" s="229" t="s">
        <v>151</v>
      </c>
    </row>
    <row r="645" spans="1:65" s="14" customFormat="1" ht="11.25" x14ac:dyDescent="0.2">
      <c r="B645" s="219"/>
      <c r="C645" s="220"/>
      <c r="D645" s="204" t="s">
        <v>162</v>
      </c>
      <c r="E645" s="221" t="s">
        <v>1</v>
      </c>
      <c r="F645" s="222" t="s">
        <v>533</v>
      </c>
      <c r="G645" s="220"/>
      <c r="H645" s="223">
        <v>1.37</v>
      </c>
      <c r="I645" s="224"/>
      <c r="J645" s="220"/>
      <c r="K645" s="220"/>
      <c r="L645" s="225"/>
      <c r="M645" s="226"/>
      <c r="N645" s="227"/>
      <c r="O645" s="227"/>
      <c r="P645" s="227"/>
      <c r="Q645" s="227"/>
      <c r="R645" s="227"/>
      <c r="S645" s="227"/>
      <c r="T645" s="228"/>
      <c r="AT645" s="229" t="s">
        <v>162</v>
      </c>
      <c r="AU645" s="229" t="s">
        <v>86</v>
      </c>
      <c r="AV645" s="14" t="s">
        <v>86</v>
      </c>
      <c r="AW645" s="14" t="s">
        <v>32</v>
      </c>
      <c r="AX645" s="14" t="s">
        <v>77</v>
      </c>
      <c r="AY645" s="229" t="s">
        <v>151</v>
      </c>
    </row>
    <row r="646" spans="1:65" s="14" customFormat="1" ht="11.25" x14ac:dyDescent="0.2">
      <c r="B646" s="219"/>
      <c r="C646" s="220"/>
      <c r="D646" s="204" t="s">
        <v>162</v>
      </c>
      <c r="E646" s="221" t="s">
        <v>1</v>
      </c>
      <c r="F646" s="222" t="s">
        <v>534</v>
      </c>
      <c r="G646" s="220"/>
      <c r="H646" s="223">
        <v>0.66100000000000003</v>
      </c>
      <c r="I646" s="224"/>
      <c r="J646" s="220"/>
      <c r="K646" s="220"/>
      <c r="L646" s="225"/>
      <c r="M646" s="226"/>
      <c r="N646" s="227"/>
      <c r="O646" s="227"/>
      <c r="P646" s="227"/>
      <c r="Q646" s="227"/>
      <c r="R646" s="227"/>
      <c r="S646" s="227"/>
      <c r="T646" s="228"/>
      <c r="AT646" s="229" t="s">
        <v>162</v>
      </c>
      <c r="AU646" s="229" t="s">
        <v>86</v>
      </c>
      <c r="AV646" s="14" t="s">
        <v>86</v>
      </c>
      <c r="AW646" s="14" t="s">
        <v>32</v>
      </c>
      <c r="AX646" s="14" t="s">
        <v>77</v>
      </c>
      <c r="AY646" s="229" t="s">
        <v>151</v>
      </c>
    </row>
    <row r="647" spans="1:65" s="2" customFormat="1" ht="16.5" customHeight="1" x14ac:dyDescent="0.2">
      <c r="A647" s="34"/>
      <c r="B647" s="35"/>
      <c r="C647" s="191" t="s">
        <v>559</v>
      </c>
      <c r="D647" s="191" t="s">
        <v>153</v>
      </c>
      <c r="E647" s="192" t="s">
        <v>560</v>
      </c>
      <c r="F647" s="193" t="s">
        <v>561</v>
      </c>
      <c r="G647" s="194" t="s">
        <v>156</v>
      </c>
      <c r="H647" s="195">
        <v>140.48400000000001</v>
      </c>
      <c r="I647" s="196"/>
      <c r="J647" s="197">
        <f>ROUND(I647*H647,2)</f>
        <v>0</v>
      </c>
      <c r="K647" s="193" t="s">
        <v>157</v>
      </c>
      <c r="L647" s="39"/>
      <c r="M647" s="198" t="s">
        <v>1</v>
      </c>
      <c r="N647" s="199" t="s">
        <v>42</v>
      </c>
      <c r="O647" s="71"/>
      <c r="P647" s="200">
        <f>O647*H647</f>
        <v>0</v>
      </c>
      <c r="Q647" s="200">
        <v>3.6000000000000002E-4</v>
      </c>
      <c r="R647" s="200">
        <f>Q647*H647</f>
        <v>5.0574240000000006E-2</v>
      </c>
      <c r="S647" s="200">
        <v>0</v>
      </c>
      <c r="T647" s="201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202" t="s">
        <v>276</v>
      </c>
      <c r="AT647" s="202" t="s">
        <v>153</v>
      </c>
      <c r="AU647" s="202" t="s">
        <v>86</v>
      </c>
      <c r="AY647" s="17" t="s">
        <v>151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17" t="s">
        <v>84</v>
      </c>
      <c r="BK647" s="203">
        <f>ROUND(I647*H647,2)</f>
        <v>0</v>
      </c>
      <c r="BL647" s="17" t="s">
        <v>276</v>
      </c>
      <c r="BM647" s="202" t="s">
        <v>562</v>
      </c>
    </row>
    <row r="648" spans="1:65" s="2" customFormat="1" ht="19.5" x14ac:dyDescent="0.2">
      <c r="A648" s="34"/>
      <c r="B648" s="35"/>
      <c r="C648" s="36"/>
      <c r="D648" s="204" t="s">
        <v>160</v>
      </c>
      <c r="E648" s="36"/>
      <c r="F648" s="205" t="s">
        <v>563</v>
      </c>
      <c r="G648" s="36"/>
      <c r="H648" s="36"/>
      <c r="I648" s="206"/>
      <c r="J648" s="36"/>
      <c r="K648" s="36"/>
      <c r="L648" s="39"/>
      <c r="M648" s="207"/>
      <c r="N648" s="208"/>
      <c r="O648" s="71"/>
      <c r="P648" s="71"/>
      <c r="Q648" s="71"/>
      <c r="R648" s="71"/>
      <c r="S648" s="71"/>
      <c r="T648" s="72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7" t="s">
        <v>160</v>
      </c>
      <c r="AU648" s="17" t="s">
        <v>86</v>
      </c>
    </row>
    <row r="649" spans="1:65" s="13" customFormat="1" ht="11.25" x14ac:dyDescent="0.2">
      <c r="B649" s="209"/>
      <c r="C649" s="210"/>
      <c r="D649" s="204" t="s">
        <v>162</v>
      </c>
      <c r="E649" s="211" t="s">
        <v>1</v>
      </c>
      <c r="F649" s="212" t="s">
        <v>264</v>
      </c>
      <c r="G649" s="210"/>
      <c r="H649" s="211" t="s">
        <v>1</v>
      </c>
      <c r="I649" s="213"/>
      <c r="J649" s="210"/>
      <c r="K649" s="210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162</v>
      </c>
      <c r="AU649" s="218" t="s">
        <v>86</v>
      </c>
      <c r="AV649" s="13" t="s">
        <v>84</v>
      </c>
      <c r="AW649" s="13" t="s">
        <v>32</v>
      </c>
      <c r="AX649" s="13" t="s">
        <v>77</v>
      </c>
      <c r="AY649" s="218" t="s">
        <v>151</v>
      </c>
    </row>
    <row r="650" spans="1:65" s="14" customFormat="1" ht="11.25" x14ac:dyDescent="0.2">
      <c r="B650" s="219"/>
      <c r="C650" s="220"/>
      <c r="D650" s="204" t="s">
        <v>162</v>
      </c>
      <c r="E650" s="221" t="s">
        <v>1</v>
      </c>
      <c r="F650" s="222" t="s">
        <v>564</v>
      </c>
      <c r="G650" s="220"/>
      <c r="H650" s="223">
        <v>33.481000000000002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162</v>
      </c>
      <c r="AU650" s="229" t="s">
        <v>86</v>
      </c>
      <c r="AV650" s="14" t="s">
        <v>86</v>
      </c>
      <c r="AW650" s="14" t="s">
        <v>32</v>
      </c>
      <c r="AX650" s="14" t="s">
        <v>77</v>
      </c>
      <c r="AY650" s="229" t="s">
        <v>151</v>
      </c>
    </row>
    <row r="651" spans="1:65" s="14" customFormat="1" ht="11.25" x14ac:dyDescent="0.2">
      <c r="B651" s="219"/>
      <c r="C651" s="220"/>
      <c r="D651" s="204" t="s">
        <v>162</v>
      </c>
      <c r="E651" s="221" t="s">
        <v>1</v>
      </c>
      <c r="F651" s="222" t="s">
        <v>565</v>
      </c>
      <c r="G651" s="220"/>
      <c r="H651" s="223">
        <v>-0.54900000000000004</v>
      </c>
      <c r="I651" s="224"/>
      <c r="J651" s="220"/>
      <c r="K651" s="220"/>
      <c r="L651" s="225"/>
      <c r="M651" s="226"/>
      <c r="N651" s="227"/>
      <c r="O651" s="227"/>
      <c r="P651" s="227"/>
      <c r="Q651" s="227"/>
      <c r="R651" s="227"/>
      <c r="S651" s="227"/>
      <c r="T651" s="228"/>
      <c r="AT651" s="229" t="s">
        <v>162</v>
      </c>
      <c r="AU651" s="229" t="s">
        <v>86</v>
      </c>
      <c r="AV651" s="14" t="s">
        <v>86</v>
      </c>
      <c r="AW651" s="14" t="s">
        <v>32</v>
      </c>
      <c r="AX651" s="14" t="s">
        <v>77</v>
      </c>
      <c r="AY651" s="229" t="s">
        <v>151</v>
      </c>
    </row>
    <row r="652" spans="1:65" s="14" customFormat="1" ht="11.25" x14ac:dyDescent="0.2">
      <c r="B652" s="219"/>
      <c r="C652" s="220"/>
      <c r="D652" s="204" t="s">
        <v>162</v>
      </c>
      <c r="E652" s="221" t="s">
        <v>1</v>
      </c>
      <c r="F652" s="222" t="s">
        <v>566</v>
      </c>
      <c r="G652" s="220"/>
      <c r="H652" s="223">
        <v>35.497999999999998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162</v>
      </c>
      <c r="AU652" s="229" t="s">
        <v>86</v>
      </c>
      <c r="AV652" s="14" t="s">
        <v>86</v>
      </c>
      <c r="AW652" s="14" t="s">
        <v>32</v>
      </c>
      <c r="AX652" s="14" t="s">
        <v>77</v>
      </c>
      <c r="AY652" s="229" t="s">
        <v>151</v>
      </c>
    </row>
    <row r="653" spans="1:65" s="14" customFormat="1" ht="11.25" x14ac:dyDescent="0.2">
      <c r="B653" s="219"/>
      <c r="C653" s="220"/>
      <c r="D653" s="204" t="s">
        <v>162</v>
      </c>
      <c r="E653" s="221" t="s">
        <v>1</v>
      </c>
      <c r="F653" s="222" t="s">
        <v>567</v>
      </c>
      <c r="G653" s="220"/>
      <c r="H653" s="223">
        <v>-3.1920000000000002</v>
      </c>
      <c r="I653" s="224"/>
      <c r="J653" s="220"/>
      <c r="K653" s="220"/>
      <c r="L653" s="225"/>
      <c r="M653" s="226"/>
      <c r="N653" s="227"/>
      <c r="O653" s="227"/>
      <c r="P653" s="227"/>
      <c r="Q653" s="227"/>
      <c r="R653" s="227"/>
      <c r="S653" s="227"/>
      <c r="T653" s="228"/>
      <c r="AT653" s="229" t="s">
        <v>162</v>
      </c>
      <c r="AU653" s="229" t="s">
        <v>86</v>
      </c>
      <c r="AV653" s="14" t="s">
        <v>86</v>
      </c>
      <c r="AW653" s="14" t="s">
        <v>32</v>
      </c>
      <c r="AX653" s="14" t="s">
        <v>77</v>
      </c>
      <c r="AY653" s="229" t="s">
        <v>151</v>
      </c>
    </row>
    <row r="654" spans="1:65" s="14" customFormat="1" ht="11.25" x14ac:dyDescent="0.2">
      <c r="B654" s="219"/>
      <c r="C654" s="220"/>
      <c r="D654" s="204" t="s">
        <v>162</v>
      </c>
      <c r="E654" s="221" t="s">
        <v>1</v>
      </c>
      <c r="F654" s="222" t="s">
        <v>568</v>
      </c>
      <c r="G654" s="220"/>
      <c r="H654" s="223">
        <v>1.33</v>
      </c>
      <c r="I654" s="224"/>
      <c r="J654" s="220"/>
      <c r="K654" s="220"/>
      <c r="L654" s="225"/>
      <c r="M654" s="226"/>
      <c r="N654" s="227"/>
      <c r="O654" s="227"/>
      <c r="P654" s="227"/>
      <c r="Q654" s="227"/>
      <c r="R654" s="227"/>
      <c r="S654" s="227"/>
      <c r="T654" s="228"/>
      <c r="AT654" s="229" t="s">
        <v>162</v>
      </c>
      <c r="AU654" s="229" t="s">
        <v>86</v>
      </c>
      <c r="AV654" s="14" t="s">
        <v>86</v>
      </c>
      <c r="AW654" s="14" t="s">
        <v>32</v>
      </c>
      <c r="AX654" s="14" t="s">
        <v>77</v>
      </c>
      <c r="AY654" s="229" t="s">
        <v>151</v>
      </c>
    </row>
    <row r="655" spans="1:65" s="13" customFormat="1" ht="11.25" x14ac:dyDescent="0.2">
      <c r="B655" s="209"/>
      <c r="C655" s="210"/>
      <c r="D655" s="204" t="s">
        <v>162</v>
      </c>
      <c r="E655" s="211" t="s">
        <v>1</v>
      </c>
      <c r="F655" s="212" t="s">
        <v>297</v>
      </c>
      <c r="G655" s="210"/>
      <c r="H655" s="211" t="s">
        <v>1</v>
      </c>
      <c r="I655" s="213"/>
      <c r="J655" s="210"/>
      <c r="K655" s="210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162</v>
      </c>
      <c r="AU655" s="218" t="s">
        <v>86</v>
      </c>
      <c r="AV655" s="13" t="s">
        <v>84</v>
      </c>
      <c r="AW655" s="13" t="s">
        <v>32</v>
      </c>
      <c r="AX655" s="13" t="s">
        <v>77</v>
      </c>
      <c r="AY655" s="218" t="s">
        <v>151</v>
      </c>
    </row>
    <row r="656" spans="1:65" s="14" customFormat="1" ht="11.25" x14ac:dyDescent="0.2">
      <c r="B656" s="219"/>
      <c r="C656" s="220"/>
      <c r="D656" s="204" t="s">
        <v>162</v>
      </c>
      <c r="E656" s="221" t="s">
        <v>1</v>
      </c>
      <c r="F656" s="222" t="s">
        <v>569</v>
      </c>
      <c r="G656" s="220"/>
      <c r="H656" s="223">
        <v>7.2229999999999999</v>
      </c>
      <c r="I656" s="224"/>
      <c r="J656" s="220"/>
      <c r="K656" s="220"/>
      <c r="L656" s="225"/>
      <c r="M656" s="226"/>
      <c r="N656" s="227"/>
      <c r="O656" s="227"/>
      <c r="P656" s="227"/>
      <c r="Q656" s="227"/>
      <c r="R656" s="227"/>
      <c r="S656" s="227"/>
      <c r="T656" s="228"/>
      <c r="AT656" s="229" t="s">
        <v>162</v>
      </c>
      <c r="AU656" s="229" t="s">
        <v>86</v>
      </c>
      <c r="AV656" s="14" t="s">
        <v>86</v>
      </c>
      <c r="AW656" s="14" t="s">
        <v>32</v>
      </c>
      <c r="AX656" s="14" t="s">
        <v>77</v>
      </c>
      <c r="AY656" s="229" t="s">
        <v>151</v>
      </c>
    </row>
    <row r="657" spans="1:65" s="14" customFormat="1" ht="11.25" x14ac:dyDescent="0.2">
      <c r="B657" s="219"/>
      <c r="C657" s="220"/>
      <c r="D657" s="204" t="s">
        <v>162</v>
      </c>
      <c r="E657" s="221" t="s">
        <v>1</v>
      </c>
      <c r="F657" s="222" t="s">
        <v>570</v>
      </c>
      <c r="G657" s="220"/>
      <c r="H657" s="223">
        <v>2.633</v>
      </c>
      <c r="I657" s="224"/>
      <c r="J657" s="220"/>
      <c r="K657" s="220"/>
      <c r="L657" s="225"/>
      <c r="M657" s="226"/>
      <c r="N657" s="227"/>
      <c r="O657" s="227"/>
      <c r="P657" s="227"/>
      <c r="Q657" s="227"/>
      <c r="R657" s="227"/>
      <c r="S657" s="227"/>
      <c r="T657" s="228"/>
      <c r="AT657" s="229" t="s">
        <v>162</v>
      </c>
      <c r="AU657" s="229" t="s">
        <v>86</v>
      </c>
      <c r="AV657" s="14" t="s">
        <v>86</v>
      </c>
      <c r="AW657" s="14" t="s">
        <v>32</v>
      </c>
      <c r="AX657" s="14" t="s">
        <v>77</v>
      </c>
      <c r="AY657" s="229" t="s">
        <v>151</v>
      </c>
    </row>
    <row r="658" spans="1:65" s="14" customFormat="1" ht="11.25" x14ac:dyDescent="0.2">
      <c r="B658" s="219"/>
      <c r="C658" s="220"/>
      <c r="D658" s="204" t="s">
        <v>162</v>
      </c>
      <c r="E658" s="221" t="s">
        <v>1</v>
      </c>
      <c r="F658" s="222" t="s">
        <v>571</v>
      </c>
      <c r="G658" s="220"/>
      <c r="H658" s="223">
        <v>9.8379999999999992</v>
      </c>
      <c r="I658" s="224"/>
      <c r="J658" s="220"/>
      <c r="K658" s="220"/>
      <c r="L658" s="225"/>
      <c r="M658" s="226"/>
      <c r="N658" s="227"/>
      <c r="O658" s="227"/>
      <c r="P658" s="227"/>
      <c r="Q658" s="227"/>
      <c r="R658" s="227"/>
      <c r="S658" s="227"/>
      <c r="T658" s="228"/>
      <c r="AT658" s="229" t="s">
        <v>162</v>
      </c>
      <c r="AU658" s="229" t="s">
        <v>86</v>
      </c>
      <c r="AV658" s="14" t="s">
        <v>86</v>
      </c>
      <c r="AW658" s="14" t="s">
        <v>32</v>
      </c>
      <c r="AX658" s="14" t="s">
        <v>77</v>
      </c>
      <c r="AY658" s="229" t="s">
        <v>151</v>
      </c>
    </row>
    <row r="659" spans="1:65" s="13" customFormat="1" ht="11.25" x14ac:dyDescent="0.2">
      <c r="B659" s="209"/>
      <c r="C659" s="210"/>
      <c r="D659" s="204" t="s">
        <v>162</v>
      </c>
      <c r="E659" s="211" t="s">
        <v>1</v>
      </c>
      <c r="F659" s="212" t="s">
        <v>288</v>
      </c>
      <c r="G659" s="210"/>
      <c r="H659" s="211" t="s">
        <v>1</v>
      </c>
      <c r="I659" s="213"/>
      <c r="J659" s="210"/>
      <c r="K659" s="210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162</v>
      </c>
      <c r="AU659" s="218" t="s">
        <v>86</v>
      </c>
      <c r="AV659" s="13" t="s">
        <v>84</v>
      </c>
      <c r="AW659" s="13" t="s">
        <v>32</v>
      </c>
      <c r="AX659" s="13" t="s">
        <v>77</v>
      </c>
      <c r="AY659" s="218" t="s">
        <v>151</v>
      </c>
    </row>
    <row r="660" spans="1:65" s="14" customFormat="1" ht="11.25" x14ac:dyDescent="0.2">
      <c r="B660" s="219"/>
      <c r="C660" s="220"/>
      <c r="D660" s="204" t="s">
        <v>162</v>
      </c>
      <c r="E660" s="221" t="s">
        <v>1</v>
      </c>
      <c r="F660" s="222" t="s">
        <v>572</v>
      </c>
      <c r="G660" s="220"/>
      <c r="H660" s="223">
        <v>10.167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AT660" s="229" t="s">
        <v>162</v>
      </c>
      <c r="AU660" s="229" t="s">
        <v>86</v>
      </c>
      <c r="AV660" s="14" t="s">
        <v>86</v>
      </c>
      <c r="AW660" s="14" t="s">
        <v>32</v>
      </c>
      <c r="AX660" s="14" t="s">
        <v>77</v>
      </c>
      <c r="AY660" s="229" t="s">
        <v>151</v>
      </c>
    </row>
    <row r="661" spans="1:65" s="14" customFormat="1" ht="11.25" x14ac:dyDescent="0.2">
      <c r="B661" s="219"/>
      <c r="C661" s="220"/>
      <c r="D661" s="204" t="s">
        <v>162</v>
      </c>
      <c r="E661" s="221" t="s">
        <v>1</v>
      </c>
      <c r="F661" s="222" t="s">
        <v>573</v>
      </c>
      <c r="G661" s="220"/>
      <c r="H661" s="223">
        <v>6.9779999999999998</v>
      </c>
      <c r="I661" s="224"/>
      <c r="J661" s="220"/>
      <c r="K661" s="220"/>
      <c r="L661" s="225"/>
      <c r="M661" s="226"/>
      <c r="N661" s="227"/>
      <c r="O661" s="227"/>
      <c r="P661" s="227"/>
      <c r="Q661" s="227"/>
      <c r="R661" s="227"/>
      <c r="S661" s="227"/>
      <c r="T661" s="228"/>
      <c r="AT661" s="229" t="s">
        <v>162</v>
      </c>
      <c r="AU661" s="229" t="s">
        <v>86</v>
      </c>
      <c r="AV661" s="14" t="s">
        <v>86</v>
      </c>
      <c r="AW661" s="14" t="s">
        <v>32</v>
      </c>
      <c r="AX661" s="14" t="s">
        <v>77</v>
      </c>
      <c r="AY661" s="229" t="s">
        <v>151</v>
      </c>
    </row>
    <row r="662" spans="1:65" s="14" customFormat="1" ht="11.25" x14ac:dyDescent="0.2">
      <c r="B662" s="219"/>
      <c r="C662" s="220"/>
      <c r="D662" s="204" t="s">
        <v>162</v>
      </c>
      <c r="E662" s="221" t="s">
        <v>1</v>
      </c>
      <c r="F662" s="222" t="s">
        <v>574</v>
      </c>
      <c r="G662" s="220"/>
      <c r="H662" s="223">
        <v>4.7069999999999999</v>
      </c>
      <c r="I662" s="224"/>
      <c r="J662" s="220"/>
      <c r="K662" s="220"/>
      <c r="L662" s="225"/>
      <c r="M662" s="226"/>
      <c r="N662" s="227"/>
      <c r="O662" s="227"/>
      <c r="P662" s="227"/>
      <c r="Q662" s="227"/>
      <c r="R662" s="227"/>
      <c r="S662" s="227"/>
      <c r="T662" s="228"/>
      <c r="AT662" s="229" t="s">
        <v>162</v>
      </c>
      <c r="AU662" s="229" t="s">
        <v>86</v>
      </c>
      <c r="AV662" s="14" t="s">
        <v>86</v>
      </c>
      <c r="AW662" s="14" t="s">
        <v>32</v>
      </c>
      <c r="AX662" s="14" t="s">
        <v>77</v>
      </c>
      <c r="AY662" s="229" t="s">
        <v>151</v>
      </c>
    </row>
    <row r="663" spans="1:65" s="14" customFormat="1" ht="11.25" x14ac:dyDescent="0.2">
      <c r="B663" s="219"/>
      <c r="C663" s="220"/>
      <c r="D663" s="204" t="s">
        <v>162</v>
      </c>
      <c r="E663" s="221" t="s">
        <v>1</v>
      </c>
      <c r="F663" s="222" t="s">
        <v>575</v>
      </c>
      <c r="G663" s="220"/>
      <c r="H663" s="223">
        <v>4.4790000000000001</v>
      </c>
      <c r="I663" s="224"/>
      <c r="J663" s="220"/>
      <c r="K663" s="220"/>
      <c r="L663" s="225"/>
      <c r="M663" s="226"/>
      <c r="N663" s="227"/>
      <c r="O663" s="227"/>
      <c r="P663" s="227"/>
      <c r="Q663" s="227"/>
      <c r="R663" s="227"/>
      <c r="S663" s="227"/>
      <c r="T663" s="228"/>
      <c r="AT663" s="229" t="s">
        <v>162</v>
      </c>
      <c r="AU663" s="229" t="s">
        <v>86</v>
      </c>
      <c r="AV663" s="14" t="s">
        <v>86</v>
      </c>
      <c r="AW663" s="14" t="s">
        <v>32</v>
      </c>
      <c r="AX663" s="14" t="s">
        <v>77</v>
      </c>
      <c r="AY663" s="229" t="s">
        <v>151</v>
      </c>
    </row>
    <row r="664" spans="1:65" s="14" customFormat="1" ht="11.25" x14ac:dyDescent="0.2">
      <c r="B664" s="219"/>
      <c r="C664" s="220"/>
      <c r="D664" s="204" t="s">
        <v>162</v>
      </c>
      <c r="E664" s="221" t="s">
        <v>1</v>
      </c>
      <c r="F664" s="222" t="s">
        <v>576</v>
      </c>
      <c r="G664" s="220"/>
      <c r="H664" s="223">
        <v>6.7859999999999996</v>
      </c>
      <c r="I664" s="224"/>
      <c r="J664" s="220"/>
      <c r="K664" s="220"/>
      <c r="L664" s="225"/>
      <c r="M664" s="226"/>
      <c r="N664" s="227"/>
      <c r="O664" s="227"/>
      <c r="P664" s="227"/>
      <c r="Q664" s="227"/>
      <c r="R664" s="227"/>
      <c r="S664" s="227"/>
      <c r="T664" s="228"/>
      <c r="AT664" s="229" t="s">
        <v>162</v>
      </c>
      <c r="AU664" s="229" t="s">
        <v>86</v>
      </c>
      <c r="AV664" s="14" t="s">
        <v>86</v>
      </c>
      <c r="AW664" s="14" t="s">
        <v>32</v>
      </c>
      <c r="AX664" s="14" t="s">
        <v>77</v>
      </c>
      <c r="AY664" s="229" t="s">
        <v>151</v>
      </c>
    </row>
    <row r="665" spans="1:65" s="13" customFormat="1" ht="11.25" x14ac:dyDescent="0.2">
      <c r="B665" s="209"/>
      <c r="C665" s="210"/>
      <c r="D665" s="204" t="s">
        <v>162</v>
      </c>
      <c r="E665" s="211" t="s">
        <v>1</v>
      </c>
      <c r="F665" s="212" t="s">
        <v>318</v>
      </c>
      <c r="G665" s="210"/>
      <c r="H665" s="211" t="s">
        <v>1</v>
      </c>
      <c r="I665" s="213"/>
      <c r="J665" s="210"/>
      <c r="K665" s="210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162</v>
      </c>
      <c r="AU665" s="218" t="s">
        <v>86</v>
      </c>
      <c r="AV665" s="13" t="s">
        <v>84</v>
      </c>
      <c r="AW665" s="13" t="s">
        <v>32</v>
      </c>
      <c r="AX665" s="13" t="s">
        <v>77</v>
      </c>
      <c r="AY665" s="218" t="s">
        <v>151</v>
      </c>
    </row>
    <row r="666" spans="1:65" s="14" customFormat="1" ht="11.25" x14ac:dyDescent="0.2">
      <c r="B666" s="219"/>
      <c r="C666" s="220"/>
      <c r="D666" s="204" t="s">
        <v>162</v>
      </c>
      <c r="E666" s="221" t="s">
        <v>1</v>
      </c>
      <c r="F666" s="222" t="s">
        <v>577</v>
      </c>
      <c r="G666" s="220"/>
      <c r="H666" s="223">
        <v>21.105</v>
      </c>
      <c r="I666" s="224"/>
      <c r="J666" s="220"/>
      <c r="K666" s="220"/>
      <c r="L666" s="225"/>
      <c r="M666" s="226"/>
      <c r="N666" s="227"/>
      <c r="O666" s="227"/>
      <c r="P666" s="227"/>
      <c r="Q666" s="227"/>
      <c r="R666" s="227"/>
      <c r="S666" s="227"/>
      <c r="T666" s="228"/>
      <c r="AT666" s="229" t="s">
        <v>162</v>
      </c>
      <c r="AU666" s="229" t="s">
        <v>86</v>
      </c>
      <c r="AV666" s="14" t="s">
        <v>86</v>
      </c>
      <c r="AW666" s="14" t="s">
        <v>32</v>
      </c>
      <c r="AX666" s="14" t="s">
        <v>77</v>
      </c>
      <c r="AY666" s="229" t="s">
        <v>151</v>
      </c>
    </row>
    <row r="667" spans="1:65" s="12" customFormat="1" ht="25.9" customHeight="1" x14ac:dyDescent="0.2">
      <c r="B667" s="175"/>
      <c r="C667" s="176"/>
      <c r="D667" s="177" t="s">
        <v>76</v>
      </c>
      <c r="E667" s="178" t="s">
        <v>266</v>
      </c>
      <c r="F667" s="178" t="s">
        <v>578</v>
      </c>
      <c r="G667" s="176"/>
      <c r="H667" s="176"/>
      <c r="I667" s="179"/>
      <c r="J667" s="180">
        <f>BK667</f>
        <v>0</v>
      </c>
      <c r="K667" s="176"/>
      <c r="L667" s="181"/>
      <c r="M667" s="182"/>
      <c r="N667" s="183"/>
      <c r="O667" s="183"/>
      <c r="P667" s="184">
        <f>P668+P681</f>
        <v>0</v>
      </c>
      <c r="Q667" s="183"/>
      <c r="R667" s="184">
        <f>R668+R681</f>
        <v>5.8832250000000004</v>
      </c>
      <c r="S667" s="183"/>
      <c r="T667" s="185">
        <f>T668+T681</f>
        <v>0</v>
      </c>
      <c r="AR667" s="186" t="s">
        <v>176</v>
      </c>
      <c r="AT667" s="187" t="s">
        <v>76</v>
      </c>
      <c r="AU667" s="187" t="s">
        <v>77</v>
      </c>
      <c r="AY667" s="186" t="s">
        <v>151</v>
      </c>
      <c r="BK667" s="188">
        <f>BK668+BK681</f>
        <v>0</v>
      </c>
    </row>
    <row r="668" spans="1:65" s="12" customFormat="1" ht="22.9" customHeight="1" x14ac:dyDescent="0.2">
      <c r="B668" s="175"/>
      <c r="C668" s="176"/>
      <c r="D668" s="177" t="s">
        <v>76</v>
      </c>
      <c r="E668" s="189" t="s">
        <v>579</v>
      </c>
      <c r="F668" s="189" t="s">
        <v>580</v>
      </c>
      <c r="G668" s="176"/>
      <c r="H668" s="176"/>
      <c r="I668" s="179"/>
      <c r="J668" s="190">
        <f>BK668</f>
        <v>0</v>
      </c>
      <c r="K668" s="176"/>
      <c r="L668" s="181"/>
      <c r="M668" s="182"/>
      <c r="N668" s="183"/>
      <c r="O668" s="183"/>
      <c r="P668" s="184">
        <f>SUM(P669:P680)</f>
        <v>0</v>
      </c>
      <c r="Q668" s="183"/>
      <c r="R668" s="184">
        <f>SUM(R669:R680)</f>
        <v>1.7202</v>
      </c>
      <c r="S668" s="183"/>
      <c r="T668" s="185">
        <f>SUM(T669:T680)</f>
        <v>0</v>
      </c>
      <c r="AR668" s="186" t="s">
        <v>176</v>
      </c>
      <c r="AT668" s="187" t="s">
        <v>76</v>
      </c>
      <c r="AU668" s="187" t="s">
        <v>84</v>
      </c>
      <c r="AY668" s="186" t="s">
        <v>151</v>
      </c>
      <c r="BK668" s="188">
        <f>SUM(BK669:BK680)</f>
        <v>0</v>
      </c>
    </row>
    <row r="669" spans="1:65" s="2" customFormat="1" ht="16.5" customHeight="1" x14ac:dyDescent="0.2">
      <c r="A669" s="34"/>
      <c r="B669" s="35"/>
      <c r="C669" s="191" t="s">
        <v>581</v>
      </c>
      <c r="D669" s="191" t="s">
        <v>153</v>
      </c>
      <c r="E669" s="192" t="s">
        <v>582</v>
      </c>
      <c r="F669" s="193" t="s">
        <v>583</v>
      </c>
      <c r="G669" s="194" t="s">
        <v>259</v>
      </c>
      <c r="H669" s="195">
        <v>2</v>
      </c>
      <c r="I669" s="196"/>
      <c r="J669" s="197">
        <f>ROUND(I669*H669,2)</f>
        <v>0</v>
      </c>
      <c r="K669" s="193" t="s">
        <v>157</v>
      </c>
      <c r="L669" s="39"/>
      <c r="M669" s="198" t="s">
        <v>1</v>
      </c>
      <c r="N669" s="199" t="s">
        <v>42</v>
      </c>
      <c r="O669" s="71"/>
      <c r="P669" s="200">
        <f>O669*H669</f>
        <v>0</v>
      </c>
      <c r="Q669" s="200">
        <v>0.78010000000000002</v>
      </c>
      <c r="R669" s="200">
        <f>Q669*H669</f>
        <v>1.5602</v>
      </c>
      <c r="S669" s="200">
        <v>0</v>
      </c>
      <c r="T669" s="201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202" t="s">
        <v>584</v>
      </c>
      <c r="AT669" s="202" t="s">
        <v>153</v>
      </c>
      <c r="AU669" s="202" t="s">
        <v>86</v>
      </c>
      <c r="AY669" s="17" t="s">
        <v>151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17" t="s">
        <v>84</v>
      </c>
      <c r="BK669" s="203">
        <f>ROUND(I669*H669,2)</f>
        <v>0</v>
      </c>
      <c r="BL669" s="17" t="s">
        <v>584</v>
      </c>
      <c r="BM669" s="202" t="s">
        <v>585</v>
      </c>
    </row>
    <row r="670" spans="1:65" s="2" customFormat="1" ht="11.25" x14ac:dyDescent="0.2">
      <c r="A670" s="34"/>
      <c r="B670" s="35"/>
      <c r="C670" s="36"/>
      <c r="D670" s="204" t="s">
        <v>160</v>
      </c>
      <c r="E670" s="36"/>
      <c r="F670" s="205" t="s">
        <v>586</v>
      </c>
      <c r="G670" s="36"/>
      <c r="H670" s="36"/>
      <c r="I670" s="206"/>
      <c r="J670" s="36"/>
      <c r="K670" s="36"/>
      <c r="L670" s="39"/>
      <c r="M670" s="207"/>
      <c r="N670" s="208"/>
      <c r="O670" s="71"/>
      <c r="P670" s="71"/>
      <c r="Q670" s="71"/>
      <c r="R670" s="71"/>
      <c r="S670" s="71"/>
      <c r="T670" s="72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7" t="s">
        <v>160</v>
      </c>
      <c r="AU670" s="17" t="s">
        <v>86</v>
      </c>
    </row>
    <row r="671" spans="1:65" s="13" customFormat="1" ht="11.25" x14ac:dyDescent="0.2">
      <c r="B671" s="209"/>
      <c r="C671" s="210"/>
      <c r="D671" s="204" t="s">
        <v>162</v>
      </c>
      <c r="E671" s="211" t="s">
        <v>1</v>
      </c>
      <c r="F671" s="212" t="s">
        <v>587</v>
      </c>
      <c r="G671" s="210"/>
      <c r="H671" s="211" t="s">
        <v>1</v>
      </c>
      <c r="I671" s="213"/>
      <c r="J671" s="210"/>
      <c r="K671" s="210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162</v>
      </c>
      <c r="AU671" s="218" t="s">
        <v>86</v>
      </c>
      <c r="AV671" s="13" t="s">
        <v>84</v>
      </c>
      <c r="AW671" s="13" t="s">
        <v>32</v>
      </c>
      <c r="AX671" s="13" t="s">
        <v>77</v>
      </c>
      <c r="AY671" s="218" t="s">
        <v>151</v>
      </c>
    </row>
    <row r="672" spans="1:65" s="13" customFormat="1" ht="11.25" x14ac:dyDescent="0.2">
      <c r="B672" s="209"/>
      <c r="C672" s="210"/>
      <c r="D672" s="204" t="s">
        <v>162</v>
      </c>
      <c r="E672" s="211" t="s">
        <v>1</v>
      </c>
      <c r="F672" s="212" t="s">
        <v>588</v>
      </c>
      <c r="G672" s="210"/>
      <c r="H672" s="211" t="s">
        <v>1</v>
      </c>
      <c r="I672" s="213"/>
      <c r="J672" s="210"/>
      <c r="K672" s="210"/>
      <c r="L672" s="214"/>
      <c r="M672" s="215"/>
      <c r="N672" s="216"/>
      <c r="O672" s="216"/>
      <c r="P672" s="216"/>
      <c r="Q672" s="216"/>
      <c r="R672" s="216"/>
      <c r="S672" s="216"/>
      <c r="T672" s="217"/>
      <c r="AT672" s="218" t="s">
        <v>162</v>
      </c>
      <c r="AU672" s="218" t="s">
        <v>86</v>
      </c>
      <c r="AV672" s="13" t="s">
        <v>84</v>
      </c>
      <c r="AW672" s="13" t="s">
        <v>32</v>
      </c>
      <c r="AX672" s="13" t="s">
        <v>77</v>
      </c>
      <c r="AY672" s="218" t="s">
        <v>151</v>
      </c>
    </row>
    <row r="673" spans="1:65" s="14" customFormat="1" ht="11.25" x14ac:dyDescent="0.2">
      <c r="B673" s="219"/>
      <c r="C673" s="220"/>
      <c r="D673" s="204" t="s">
        <v>162</v>
      </c>
      <c r="E673" s="221" t="s">
        <v>1</v>
      </c>
      <c r="F673" s="222" t="s">
        <v>86</v>
      </c>
      <c r="G673" s="220"/>
      <c r="H673" s="223">
        <v>2</v>
      </c>
      <c r="I673" s="224"/>
      <c r="J673" s="220"/>
      <c r="K673" s="220"/>
      <c r="L673" s="225"/>
      <c r="M673" s="226"/>
      <c r="N673" s="227"/>
      <c r="O673" s="227"/>
      <c r="P673" s="227"/>
      <c r="Q673" s="227"/>
      <c r="R673" s="227"/>
      <c r="S673" s="227"/>
      <c r="T673" s="228"/>
      <c r="AT673" s="229" t="s">
        <v>162</v>
      </c>
      <c r="AU673" s="229" t="s">
        <v>86</v>
      </c>
      <c r="AV673" s="14" t="s">
        <v>86</v>
      </c>
      <c r="AW673" s="14" t="s">
        <v>32</v>
      </c>
      <c r="AX673" s="14" t="s">
        <v>77</v>
      </c>
      <c r="AY673" s="229" t="s">
        <v>151</v>
      </c>
    </row>
    <row r="674" spans="1:65" s="2" customFormat="1" ht="37.9" customHeight="1" x14ac:dyDescent="0.2">
      <c r="A674" s="34"/>
      <c r="B674" s="35"/>
      <c r="C674" s="231" t="s">
        <v>589</v>
      </c>
      <c r="D674" s="231" t="s">
        <v>266</v>
      </c>
      <c r="E674" s="232" t="s">
        <v>590</v>
      </c>
      <c r="F674" s="233" t="s">
        <v>591</v>
      </c>
      <c r="G674" s="234" t="s">
        <v>259</v>
      </c>
      <c r="H674" s="235">
        <v>2</v>
      </c>
      <c r="I674" s="236"/>
      <c r="J674" s="237">
        <f>ROUND(I674*H674,2)</f>
        <v>0</v>
      </c>
      <c r="K674" s="233" t="s">
        <v>1</v>
      </c>
      <c r="L674" s="238"/>
      <c r="M674" s="239" t="s">
        <v>1</v>
      </c>
      <c r="N674" s="240" t="s">
        <v>42</v>
      </c>
      <c r="O674" s="71"/>
      <c r="P674" s="200">
        <f>O674*H674</f>
        <v>0</v>
      </c>
      <c r="Q674" s="200">
        <v>0.08</v>
      </c>
      <c r="R674" s="200">
        <f>Q674*H674</f>
        <v>0.16</v>
      </c>
      <c r="S674" s="200">
        <v>0</v>
      </c>
      <c r="T674" s="201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202" t="s">
        <v>592</v>
      </c>
      <c r="AT674" s="202" t="s">
        <v>266</v>
      </c>
      <c r="AU674" s="202" t="s">
        <v>86</v>
      </c>
      <c r="AY674" s="17" t="s">
        <v>151</v>
      </c>
      <c r="BE674" s="203">
        <f>IF(N674="základní",J674,0)</f>
        <v>0</v>
      </c>
      <c r="BF674" s="203">
        <f>IF(N674="snížená",J674,0)</f>
        <v>0</v>
      </c>
      <c r="BG674" s="203">
        <f>IF(N674="zákl. přenesená",J674,0)</f>
        <v>0</v>
      </c>
      <c r="BH674" s="203">
        <f>IF(N674="sníž. přenesená",J674,0)</f>
        <v>0</v>
      </c>
      <c r="BI674" s="203">
        <f>IF(N674="nulová",J674,0)</f>
        <v>0</v>
      </c>
      <c r="BJ674" s="17" t="s">
        <v>84</v>
      </c>
      <c r="BK674" s="203">
        <f>ROUND(I674*H674,2)</f>
        <v>0</v>
      </c>
      <c r="BL674" s="17" t="s">
        <v>584</v>
      </c>
      <c r="BM674" s="202" t="s">
        <v>593</v>
      </c>
    </row>
    <row r="675" spans="1:65" s="2" customFormat="1" ht="58.5" x14ac:dyDescent="0.2">
      <c r="A675" s="34"/>
      <c r="B675" s="35"/>
      <c r="C675" s="36"/>
      <c r="D675" s="204" t="s">
        <v>160</v>
      </c>
      <c r="E675" s="36"/>
      <c r="F675" s="205" t="s">
        <v>594</v>
      </c>
      <c r="G675" s="36"/>
      <c r="H675" s="36"/>
      <c r="I675" s="206"/>
      <c r="J675" s="36"/>
      <c r="K675" s="36"/>
      <c r="L675" s="39"/>
      <c r="M675" s="207"/>
      <c r="N675" s="208"/>
      <c r="O675" s="71"/>
      <c r="P675" s="71"/>
      <c r="Q675" s="71"/>
      <c r="R675" s="71"/>
      <c r="S675" s="71"/>
      <c r="T675" s="72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160</v>
      </c>
      <c r="AU675" s="17" t="s">
        <v>86</v>
      </c>
    </row>
    <row r="676" spans="1:65" s="13" customFormat="1" ht="11.25" x14ac:dyDescent="0.2">
      <c r="B676" s="209"/>
      <c r="C676" s="210"/>
      <c r="D676" s="204" t="s">
        <v>162</v>
      </c>
      <c r="E676" s="211" t="s">
        <v>1</v>
      </c>
      <c r="F676" s="212" t="s">
        <v>587</v>
      </c>
      <c r="G676" s="210"/>
      <c r="H676" s="211" t="s">
        <v>1</v>
      </c>
      <c r="I676" s="213"/>
      <c r="J676" s="210"/>
      <c r="K676" s="210"/>
      <c r="L676" s="214"/>
      <c r="M676" s="215"/>
      <c r="N676" s="216"/>
      <c r="O676" s="216"/>
      <c r="P676" s="216"/>
      <c r="Q676" s="216"/>
      <c r="R676" s="216"/>
      <c r="S676" s="216"/>
      <c r="T676" s="217"/>
      <c r="AT676" s="218" t="s">
        <v>162</v>
      </c>
      <c r="AU676" s="218" t="s">
        <v>86</v>
      </c>
      <c r="AV676" s="13" t="s">
        <v>84</v>
      </c>
      <c r="AW676" s="13" t="s">
        <v>32</v>
      </c>
      <c r="AX676" s="13" t="s">
        <v>77</v>
      </c>
      <c r="AY676" s="218" t="s">
        <v>151</v>
      </c>
    </row>
    <row r="677" spans="1:65" s="13" customFormat="1" ht="11.25" x14ac:dyDescent="0.2">
      <c r="B677" s="209"/>
      <c r="C677" s="210"/>
      <c r="D677" s="204" t="s">
        <v>162</v>
      </c>
      <c r="E677" s="211" t="s">
        <v>1</v>
      </c>
      <c r="F677" s="212" t="s">
        <v>588</v>
      </c>
      <c r="G677" s="210"/>
      <c r="H677" s="211" t="s">
        <v>1</v>
      </c>
      <c r="I677" s="213"/>
      <c r="J677" s="210"/>
      <c r="K677" s="210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162</v>
      </c>
      <c r="AU677" s="218" t="s">
        <v>86</v>
      </c>
      <c r="AV677" s="13" t="s">
        <v>84</v>
      </c>
      <c r="AW677" s="13" t="s">
        <v>32</v>
      </c>
      <c r="AX677" s="13" t="s">
        <v>77</v>
      </c>
      <c r="AY677" s="218" t="s">
        <v>151</v>
      </c>
    </row>
    <row r="678" spans="1:65" s="14" customFormat="1" ht="11.25" x14ac:dyDescent="0.2">
      <c r="B678" s="219"/>
      <c r="C678" s="220"/>
      <c r="D678" s="204" t="s">
        <v>162</v>
      </c>
      <c r="E678" s="221" t="s">
        <v>1</v>
      </c>
      <c r="F678" s="222" t="s">
        <v>86</v>
      </c>
      <c r="G678" s="220"/>
      <c r="H678" s="223">
        <v>2</v>
      </c>
      <c r="I678" s="224"/>
      <c r="J678" s="220"/>
      <c r="K678" s="220"/>
      <c r="L678" s="225"/>
      <c r="M678" s="226"/>
      <c r="N678" s="227"/>
      <c r="O678" s="227"/>
      <c r="P678" s="227"/>
      <c r="Q678" s="227"/>
      <c r="R678" s="227"/>
      <c r="S678" s="227"/>
      <c r="T678" s="228"/>
      <c r="AT678" s="229" t="s">
        <v>162</v>
      </c>
      <c r="AU678" s="229" t="s">
        <v>86</v>
      </c>
      <c r="AV678" s="14" t="s">
        <v>86</v>
      </c>
      <c r="AW678" s="14" t="s">
        <v>32</v>
      </c>
      <c r="AX678" s="14" t="s">
        <v>77</v>
      </c>
      <c r="AY678" s="229" t="s">
        <v>151</v>
      </c>
    </row>
    <row r="679" spans="1:65" s="2" customFormat="1" ht="16.5" customHeight="1" x14ac:dyDescent="0.2">
      <c r="A679" s="34"/>
      <c r="B679" s="35"/>
      <c r="C679" s="191" t="s">
        <v>595</v>
      </c>
      <c r="D679" s="191" t="s">
        <v>153</v>
      </c>
      <c r="E679" s="192" t="s">
        <v>596</v>
      </c>
      <c r="F679" s="193" t="s">
        <v>597</v>
      </c>
      <c r="G679" s="194" t="s">
        <v>259</v>
      </c>
      <c r="H679" s="195">
        <v>1</v>
      </c>
      <c r="I679" s="196"/>
      <c r="J679" s="197">
        <f>ROUND(I679*H679,2)</f>
        <v>0</v>
      </c>
      <c r="K679" s="193" t="s">
        <v>157</v>
      </c>
      <c r="L679" s="39"/>
      <c r="M679" s="198" t="s">
        <v>1</v>
      </c>
      <c r="N679" s="199" t="s">
        <v>42</v>
      </c>
      <c r="O679" s="71"/>
      <c r="P679" s="200">
        <f>O679*H679</f>
        <v>0</v>
      </c>
      <c r="Q679" s="200">
        <v>0</v>
      </c>
      <c r="R679" s="200">
        <f>Q679*H679</f>
        <v>0</v>
      </c>
      <c r="S679" s="200">
        <v>0</v>
      </c>
      <c r="T679" s="201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202" t="s">
        <v>584</v>
      </c>
      <c r="AT679" s="202" t="s">
        <v>153</v>
      </c>
      <c r="AU679" s="202" t="s">
        <v>86</v>
      </c>
      <c r="AY679" s="17" t="s">
        <v>151</v>
      </c>
      <c r="BE679" s="203">
        <f>IF(N679="základní",J679,0)</f>
        <v>0</v>
      </c>
      <c r="BF679" s="203">
        <f>IF(N679="snížená",J679,0)</f>
        <v>0</v>
      </c>
      <c r="BG679" s="203">
        <f>IF(N679="zákl. přenesená",J679,0)</f>
        <v>0</v>
      </c>
      <c r="BH679" s="203">
        <f>IF(N679="sníž. přenesená",J679,0)</f>
        <v>0</v>
      </c>
      <c r="BI679" s="203">
        <f>IF(N679="nulová",J679,0)</f>
        <v>0</v>
      </c>
      <c r="BJ679" s="17" t="s">
        <v>84</v>
      </c>
      <c r="BK679" s="203">
        <f>ROUND(I679*H679,2)</f>
        <v>0</v>
      </c>
      <c r="BL679" s="17" t="s">
        <v>584</v>
      </c>
      <c r="BM679" s="202" t="s">
        <v>598</v>
      </c>
    </row>
    <row r="680" spans="1:65" s="2" customFormat="1" ht="11.25" x14ac:dyDescent="0.2">
      <c r="A680" s="34"/>
      <c r="B680" s="35"/>
      <c r="C680" s="36"/>
      <c r="D680" s="204" t="s">
        <v>160</v>
      </c>
      <c r="E680" s="36"/>
      <c r="F680" s="205" t="s">
        <v>599</v>
      </c>
      <c r="G680" s="36"/>
      <c r="H680" s="36"/>
      <c r="I680" s="206"/>
      <c r="J680" s="36"/>
      <c r="K680" s="36"/>
      <c r="L680" s="39"/>
      <c r="M680" s="207"/>
      <c r="N680" s="208"/>
      <c r="O680" s="71"/>
      <c r="P680" s="71"/>
      <c r="Q680" s="71"/>
      <c r="R680" s="71"/>
      <c r="S680" s="71"/>
      <c r="T680" s="72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T680" s="17" t="s">
        <v>160</v>
      </c>
      <c r="AU680" s="17" t="s">
        <v>86</v>
      </c>
    </row>
    <row r="681" spans="1:65" s="12" customFormat="1" ht="22.9" customHeight="1" x14ac:dyDescent="0.2">
      <c r="B681" s="175"/>
      <c r="C681" s="176"/>
      <c r="D681" s="177" t="s">
        <v>76</v>
      </c>
      <c r="E681" s="189" t="s">
        <v>600</v>
      </c>
      <c r="F681" s="189" t="s">
        <v>601</v>
      </c>
      <c r="G681" s="176"/>
      <c r="H681" s="176"/>
      <c r="I681" s="179"/>
      <c r="J681" s="190">
        <f>BK681</f>
        <v>0</v>
      </c>
      <c r="K681" s="176"/>
      <c r="L681" s="181"/>
      <c r="M681" s="182"/>
      <c r="N681" s="183"/>
      <c r="O681" s="183"/>
      <c r="P681" s="184">
        <f>SUM(P682:P727)</f>
        <v>0</v>
      </c>
      <c r="Q681" s="183"/>
      <c r="R681" s="184">
        <f>SUM(R682:R727)</f>
        <v>4.1630250000000002</v>
      </c>
      <c r="S681" s="183"/>
      <c r="T681" s="185">
        <f>SUM(T682:T727)</f>
        <v>0</v>
      </c>
      <c r="AR681" s="186" t="s">
        <v>176</v>
      </c>
      <c r="AT681" s="187" t="s">
        <v>76</v>
      </c>
      <c r="AU681" s="187" t="s">
        <v>84</v>
      </c>
      <c r="AY681" s="186" t="s">
        <v>151</v>
      </c>
      <c r="BK681" s="188">
        <f>SUM(BK682:BK727)</f>
        <v>0</v>
      </c>
    </row>
    <row r="682" spans="1:65" s="2" customFormat="1" ht="21.75" customHeight="1" x14ac:dyDescent="0.2">
      <c r="A682" s="34"/>
      <c r="B682" s="35"/>
      <c r="C682" s="191" t="s">
        <v>602</v>
      </c>
      <c r="D682" s="191" t="s">
        <v>153</v>
      </c>
      <c r="E682" s="192" t="s">
        <v>603</v>
      </c>
      <c r="F682" s="193" t="s">
        <v>604</v>
      </c>
      <c r="G682" s="194" t="s">
        <v>283</v>
      </c>
      <c r="H682" s="195">
        <v>26.5</v>
      </c>
      <c r="I682" s="196"/>
      <c r="J682" s="197">
        <f>ROUND(I682*H682,2)</f>
        <v>0</v>
      </c>
      <c r="K682" s="193" t="s">
        <v>157</v>
      </c>
      <c r="L682" s="39"/>
      <c r="M682" s="198" t="s">
        <v>1</v>
      </c>
      <c r="N682" s="199" t="s">
        <v>42</v>
      </c>
      <c r="O682" s="71"/>
      <c r="P682" s="200">
        <f>O682*H682</f>
        <v>0</v>
      </c>
      <c r="Q682" s="200">
        <v>0.156</v>
      </c>
      <c r="R682" s="200">
        <f>Q682*H682</f>
        <v>4.1340000000000003</v>
      </c>
      <c r="S682" s="200">
        <v>0</v>
      </c>
      <c r="T682" s="201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02" t="s">
        <v>584</v>
      </c>
      <c r="AT682" s="202" t="s">
        <v>153</v>
      </c>
      <c r="AU682" s="202" t="s">
        <v>86</v>
      </c>
      <c r="AY682" s="17" t="s">
        <v>151</v>
      </c>
      <c r="BE682" s="203">
        <f>IF(N682="základní",J682,0)</f>
        <v>0</v>
      </c>
      <c r="BF682" s="203">
        <f>IF(N682="snížená",J682,0)</f>
        <v>0</v>
      </c>
      <c r="BG682" s="203">
        <f>IF(N682="zákl. přenesená",J682,0)</f>
        <v>0</v>
      </c>
      <c r="BH682" s="203">
        <f>IF(N682="sníž. přenesená",J682,0)</f>
        <v>0</v>
      </c>
      <c r="BI682" s="203">
        <f>IF(N682="nulová",J682,0)</f>
        <v>0</v>
      </c>
      <c r="BJ682" s="17" t="s">
        <v>84</v>
      </c>
      <c r="BK682" s="203">
        <f>ROUND(I682*H682,2)</f>
        <v>0</v>
      </c>
      <c r="BL682" s="17" t="s">
        <v>584</v>
      </c>
      <c r="BM682" s="202" t="s">
        <v>605</v>
      </c>
    </row>
    <row r="683" spans="1:65" s="2" customFormat="1" ht="19.5" x14ac:dyDescent="0.2">
      <c r="A683" s="34"/>
      <c r="B683" s="35"/>
      <c r="C683" s="36"/>
      <c r="D683" s="204" t="s">
        <v>160</v>
      </c>
      <c r="E683" s="36"/>
      <c r="F683" s="205" t="s">
        <v>606</v>
      </c>
      <c r="G683" s="36"/>
      <c r="H683" s="36"/>
      <c r="I683" s="206"/>
      <c r="J683" s="36"/>
      <c r="K683" s="36"/>
      <c r="L683" s="39"/>
      <c r="M683" s="207"/>
      <c r="N683" s="208"/>
      <c r="O683" s="71"/>
      <c r="P683" s="71"/>
      <c r="Q683" s="71"/>
      <c r="R683" s="71"/>
      <c r="S683" s="71"/>
      <c r="T683" s="72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160</v>
      </c>
      <c r="AU683" s="17" t="s">
        <v>86</v>
      </c>
    </row>
    <row r="684" spans="1:65" s="13" customFormat="1" ht="11.25" x14ac:dyDescent="0.2">
      <c r="B684" s="209"/>
      <c r="C684" s="210"/>
      <c r="D684" s="204" t="s">
        <v>162</v>
      </c>
      <c r="E684" s="211" t="s">
        <v>1</v>
      </c>
      <c r="F684" s="212" t="s">
        <v>181</v>
      </c>
      <c r="G684" s="210"/>
      <c r="H684" s="211" t="s">
        <v>1</v>
      </c>
      <c r="I684" s="213"/>
      <c r="J684" s="210"/>
      <c r="K684" s="210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162</v>
      </c>
      <c r="AU684" s="218" t="s">
        <v>86</v>
      </c>
      <c r="AV684" s="13" t="s">
        <v>84</v>
      </c>
      <c r="AW684" s="13" t="s">
        <v>32</v>
      </c>
      <c r="AX684" s="13" t="s">
        <v>77</v>
      </c>
      <c r="AY684" s="218" t="s">
        <v>151</v>
      </c>
    </row>
    <row r="685" spans="1:65" s="14" customFormat="1" ht="11.25" x14ac:dyDescent="0.2">
      <c r="B685" s="219"/>
      <c r="C685" s="220"/>
      <c r="D685" s="204" t="s">
        <v>162</v>
      </c>
      <c r="E685" s="221" t="s">
        <v>1</v>
      </c>
      <c r="F685" s="222" t="s">
        <v>607</v>
      </c>
      <c r="G685" s="220"/>
      <c r="H685" s="223">
        <v>4.95</v>
      </c>
      <c r="I685" s="224"/>
      <c r="J685" s="220"/>
      <c r="K685" s="220"/>
      <c r="L685" s="225"/>
      <c r="M685" s="226"/>
      <c r="N685" s="227"/>
      <c r="O685" s="227"/>
      <c r="P685" s="227"/>
      <c r="Q685" s="227"/>
      <c r="R685" s="227"/>
      <c r="S685" s="227"/>
      <c r="T685" s="228"/>
      <c r="AT685" s="229" t="s">
        <v>162</v>
      </c>
      <c r="AU685" s="229" t="s">
        <v>86</v>
      </c>
      <c r="AV685" s="14" t="s">
        <v>86</v>
      </c>
      <c r="AW685" s="14" t="s">
        <v>32</v>
      </c>
      <c r="AX685" s="14" t="s">
        <v>77</v>
      </c>
      <c r="AY685" s="229" t="s">
        <v>151</v>
      </c>
    </row>
    <row r="686" spans="1:65" s="13" customFormat="1" ht="11.25" x14ac:dyDescent="0.2">
      <c r="B686" s="209"/>
      <c r="C686" s="210"/>
      <c r="D686" s="204" t="s">
        <v>162</v>
      </c>
      <c r="E686" s="211" t="s">
        <v>1</v>
      </c>
      <c r="F686" s="212" t="s">
        <v>183</v>
      </c>
      <c r="G686" s="210"/>
      <c r="H686" s="211" t="s">
        <v>1</v>
      </c>
      <c r="I686" s="213"/>
      <c r="J686" s="210"/>
      <c r="K686" s="210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162</v>
      </c>
      <c r="AU686" s="218" t="s">
        <v>86</v>
      </c>
      <c r="AV686" s="13" t="s">
        <v>84</v>
      </c>
      <c r="AW686" s="13" t="s">
        <v>32</v>
      </c>
      <c r="AX686" s="13" t="s">
        <v>77</v>
      </c>
      <c r="AY686" s="218" t="s">
        <v>151</v>
      </c>
    </row>
    <row r="687" spans="1:65" s="14" customFormat="1" ht="11.25" x14ac:dyDescent="0.2">
      <c r="B687" s="219"/>
      <c r="C687" s="220"/>
      <c r="D687" s="204" t="s">
        <v>162</v>
      </c>
      <c r="E687" s="221" t="s">
        <v>1</v>
      </c>
      <c r="F687" s="222" t="s">
        <v>608</v>
      </c>
      <c r="G687" s="220"/>
      <c r="H687" s="223">
        <v>1.95</v>
      </c>
      <c r="I687" s="224"/>
      <c r="J687" s="220"/>
      <c r="K687" s="220"/>
      <c r="L687" s="225"/>
      <c r="M687" s="226"/>
      <c r="N687" s="227"/>
      <c r="O687" s="227"/>
      <c r="P687" s="227"/>
      <c r="Q687" s="227"/>
      <c r="R687" s="227"/>
      <c r="S687" s="227"/>
      <c r="T687" s="228"/>
      <c r="AT687" s="229" t="s">
        <v>162</v>
      </c>
      <c r="AU687" s="229" t="s">
        <v>86</v>
      </c>
      <c r="AV687" s="14" t="s">
        <v>86</v>
      </c>
      <c r="AW687" s="14" t="s">
        <v>32</v>
      </c>
      <c r="AX687" s="14" t="s">
        <v>77</v>
      </c>
      <c r="AY687" s="229" t="s">
        <v>151</v>
      </c>
    </row>
    <row r="688" spans="1:65" s="13" customFormat="1" ht="11.25" x14ac:dyDescent="0.2">
      <c r="B688" s="209"/>
      <c r="C688" s="210"/>
      <c r="D688" s="204" t="s">
        <v>162</v>
      </c>
      <c r="E688" s="211" t="s">
        <v>1</v>
      </c>
      <c r="F688" s="212" t="s">
        <v>185</v>
      </c>
      <c r="G688" s="210"/>
      <c r="H688" s="211" t="s">
        <v>1</v>
      </c>
      <c r="I688" s="213"/>
      <c r="J688" s="210"/>
      <c r="K688" s="210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162</v>
      </c>
      <c r="AU688" s="218" t="s">
        <v>86</v>
      </c>
      <c r="AV688" s="13" t="s">
        <v>84</v>
      </c>
      <c r="AW688" s="13" t="s">
        <v>32</v>
      </c>
      <c r="AX688" s="13" t="s">
        <v>77</v>
      </c>
      <c r="AY688" s="218" t="s">
        <v>151</v>
      </c>
    </row>
    <row r="689" spans="1:65" s="14" customFormat="1" ht="11.25" x14ac:dyDescent="0.2">
      <c r="B689" s="219"/>
      <c r="C689" s="220"/>
      <c r="D689" s="204" t="s">
        <v>162</v>
      </c>
      <c r="E689" s="221" t="s">
        <v>1</v>
      </c>
      <c r="F689" s="222" t="s">
        <v>608</v>
      </c>
      <c r="G689" s="220"/>
      <c r="H689" s="223">
        <v>1.95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AT689" s="229" t="s">
        <v>162</v>
      </c>
      <c r="AU689" s="229" t="s">
        <v>86</v>
      </c>
      <c r="AV689" s="14" t="s">
        <v>86</v>
      </c>
      <c r="AW689" s="14" t="s">
        <v>32</v>
      </c>
      <c r="AX689" s="14" t="s">
        <v>77</v>
      </c>
      <c r="AY689" s="229" t="s">
        <v>151</v>
      </c>
    </row>
    <row r="690" spans="1:65" s="14" customFormat="1" ht="11.25" x14ac:dyDescent="0.2">
      <c r="B690" s="219"/>
      <c r="C690" s="220"/>
      <c r="D690" s="204" t="s">
        <v>162</v>
      </c>
      <c r="E690" s="221" t="s">
        <v>1</v>
      </c>
      <c r="F690" s="222" t="s">
        <v>609</v>
      </c>
      <c r="G690" s="220"/>
      <c r="H690" s="223">
        <v>5.8</v>
      </c>
      <c r="I690" s="224"/>
      <c r="J690" s="220"/>
      <c r="K690" s="220"/>
      <c r="L690" s="225"/>
      <c r="M690" s="226"/>
      <c r="N690" s="227"/>
      <c r="O690" s="227"/>
      <c r="P690" s="227"/>
      <c r="Q690" s="227"/>
      <c r="R690" s="227"/>
      <c r="S690" s="227"/>
      <c r="T690" s="228"/>
      <c r="AT690" s="229" t="s">
        <v>162</v>
      </c>
      <c r="AU690" s="229" t="s">
        <v>86</v>
      </c>
      <c r="AV690" s="14" t="s">
        <v>86</v>
      </c>
      <c r="AW690" s="14" t="s">
        <v>32</v>
      </c>
      <c r="AX690" s="14" t="s">
        <v>77</v>
      </c>
      <c r="AY690" s="229" t="s">
        <v>151</v>
      </c>
    </row>
    <row r="691" spans="1:65" s="13" customFormat="1" ht="11.25" x14ac:dyDescent="0.2">
      <c r="B691" s="209"/>
      <c r="C691" s="210"/>
      <c r="D691" s="204" t="s">
        <v>162</v>
      </c>
      <c r="E691" s="211" t="s">
        <v>1</v>
      </c>
      <c r="F691" s="212" t="s">
        <v>187</v>
      </c>
      <c r="G691" s="210"/>
      <c r="H691" s="211" t="s">
        <v>1</v>
      </c>
      <c r="I691" s="213"/>
      <c r="J691" s="210"/>
      <c r="K691" s="210"/>
      <c r="L691" s="214"/>
      <c r="M691" s="215"/>
      <c r="N691" s="216"/>
      <c r="O691" s="216"/>
      <c r="P691" s="216"/>
      <c r="Q691" s="216"/>
      <c r="R691" s="216"/>
      <c r="S691" s="216"/>
      <c r="T691" s="217"/>
      <c r="AT691" s="218" t="s">
        <v>162</v>
      </c>
      <c r="AU691" s="218" t="s">
        <v>86</v>
      </c>
      <c r="AV691" s="13" t="s">
        <v>84</v>
      </c>
      <c r="AW691" s="13" t="s">
        <v>32</v>
      </c>
      <c r="AX691" s="13" t="s">
        <v>77</v>
      </c>
      <c r="AY691" s="218" t="s">
        <v>151</v>
      </c>
    </row>
    <row r="692" spans="1:65" s="14" customFormat="1" ht="11.25" x14ac:dyDescent="0.2">
      <c r="B692" s="219"/>
      <c r="C692" s="220"/>
      <c r="D692" s="204" t="s">
        <v>162</v>
      </c>
      <c r="E692" s="221" t="s">
        <v>1</v>
      </c>
      <c r="F692" s="222" t="s">
        <v>610</v>
      </c>
      <c r="G692" s="220"/>
      <c r="H692" s="223">
        <v>1.5</v>
      </c>
      <c r="I692" s="224"/>
      <c r="J692" s="220"/>
      <c r="K692" s="220"/>
      <c r="L692" s="225"/>
      <c r="M692" s="226"/>
      <c r="N692" s="227"/>
      <c r="O692" s="227"/>
      <c r="P692" s="227"/>
      <c r="Q692" s="227"/>
      <c r="R692" s="227"/>
      <c r="S692" s="227"/>
      <c r="T692" s="228"/>
      <c r="AT692" s="229" t="s">
        <v>162</v>
      </c>
      <c r="AU692" s="229" t="s">
        <v>86</v>
      </c>
      <c r="AV692" s="14" t="s">
        <v>86</v>
      </c>
      <c r="AW692" s="14" t="s">
        <v>32</v>
      </c>
      <c r="AX692" s="14" t="s">
        <v>77</v>
      </c>
      <c r="AY692" s="229" t="s">
        <v>151</v>
      </c>
    </row>
    <row r="693" spans="1:65" s="14" customFormat="1" ht="11.25" x14ac:dyDescent="0.2">
      <c r="B693" s="219"/>
      <c r="C693" s="220"/>
      <c r="D693" s="204" t="s">
        <v>162</v>
      </c>
      <c r="E693" s="221" t="s">
        <v>1</v>
      </c>
      <c r="F693" s="222" t="s">
        <v>611</v>
      </c>
      <c r="G693" s="220"/>
      <c r="H693" s="223">
        <v>7.45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AT693" s="229" t="s">
        <v>162</v>
      </c>
      <c r="AU693" s="229" t="s">
        <v>86</v>
      </c>
      <c r="AV693" s="14" t="s">
        <v>86</v>
      </c>
      <c r="AW693" s="14" t="s">
        <v>32</v>
      </c>
      <c r="AX693" s="14" t="s">
        <v>77</v>
      </c>
      <c r="AY693" s="229" t="s">
        <v>151</v>
      </c>
    </row>
    <row r="694" spans="1:65" s="14" customFormat="1" ht="11.25" x14ac:dyDescent="0.2">
      <c r="B694" s="219"/>
      <c r="C694" s="220"/>
      <c r="D694" s="204" t="s">
        <v>162</v>
      </c>
      <c r="E694" s="221" t="s">
        <v>1</v>
      </c>
      <c r="F694" s="222" t="s">
        <v>612</v>
      </c>
      <c r="G694" s="220"/>
      <c r="H694" s="223">
        <v>2.9</v>
      </c>
      <c r="I694" s="224"/>
      <c r="J694" s="220"/>
      <c r="K694" s="220"/>
      <c r="L694" s="225"/>
      <c r="M694" s="226"/>
      <c r="N694" s="227"/>
      <c r="O694" s="227"/>
      <c r="P694" s="227"/>
      <c r="Q694" s="227"/>
      <c r="R694" s="227"/>
      <c r="S694" s="227"/>
      <c r="T694" s="228"/>
      <c r="AT694" s="229" t="s">
        <v>162</v>
      </c>
      <c r="AU694" s="229" t="s">
        <v>86</v>
      </c>
      <c r="AV694" s="14" t="s">
        <v>86</v>
      </c>
      <c r="AW694" s="14" t="s">
        <v>32</v>
      </c>
      <c r="AX694" s="14" t="s">
        <v>77</v>
      </c>
      <c r="AY694" s="229" t="s">
        <v>151</v>
      </c>
    </row>
    <row r="695" spans="1:65" s="2" customFormat="1" ht="16.5" customHeight="1" x14ac:dyDescent="0.2">
      <c r="A695" s="34"/>
      <c r="B695" s="35"/>
      <c r="C695" s="231" t="s">
        <v>613</v>
      </c>
      <c r="D695" s="231" t="s">
        <v>266</v>
      </c>
      <c r="E695" s="232" t="s">
        <v>614</v>
      </c>
      <c r="F695" s="233" t="s">
        <v>615</v>
      </c>
      <c r="G695" s="234" t="s">
        <v>283</v>
      </c>
      <c r="H695" s="235">
        <v>26.5</v>
      </c>
      <c r="I695" s="236"/>
      <c r="J695" s="237">
        <f>ROUND(I695*H695,2)</f>
        <v>0</v>
      </c>
      <c r="K695" s="233" t="s">
        <v>157</v>
      </c>
      <c r="L695" s="238"/>
      <c r="M695" s="239" t="s">
        <v>1</v>
      </c>
      <c r="N695" s="240" t="s">
        <v>42</v>
      </c>
      <c r="O695" s="71"/>
      <c r="P695" s="200">
        <f>O695*H695</f>
        <v>0</v>
      </c>
      <c r="Q695" s="200">
        <v>7.7999999999999999E-4</v>
      </c>
      <c r="R695" s="200">
        <f>Q695*H695</f>
        <v>2.0670000000000001E-2</v>
      </c>
      <c r="S695" s="200">
        <v>0</v>
      </c>
      <c r="T695" s="201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202" t="s">
        <v>592</v>
      </c>
      <c r="AT695" s="202" t="s">
        <v>266</v>
      </c>
      <c r="AU695" s="202" t="s">
        <v>86</v>
      </c>
      <c r="AY695" s="17" t="s">
        <v>151</v>
      </c>
      <c r="BE695" s="203">
        <f>IF(N695="základní",J695,0)</f>
        <v>0</v>
      </c>
      <c r="BF695" s="203">
        <f>IF(N695="snížená",J695,0)</f>
        <v>0</v>
      </c>
      <c r="BG695" s="203">
        <f>IF(N695="zákl. přenesená",J695,0)</f>
        <v>0</v>
      </c>
      <c r="BH695" s="203">
        <f>IF(N695="sníž. přenesená",J695,0)</f>
        <v>0</v>
      </c>
      <c r="BI695" s="203">
        <f>IF(N695="nulová",J695,0)</f>
        <v>0</v>
      </c>
      <c r="BJ695" s="17" t="s">
        <v>84</v>
      </c>
      <c r="BK695" s="203">
        <f>ROUND(I695*H695,2)</f>
        <v>0</v>
      </c>
      <c r="BL695" s="17" t="s">
        <v>584</v>
      </c>
      <c r="BM695" s="202" t="s">
        <v>616</v>
      </c>
    </row>
    <row r="696" spans="1:65" s="2" customFormat="1" ht="11.25" x14ac:dyDescent="0.2">
      <c r="A696" s="34"/>
      <c r="B696" s="35"/>
      <c r="C696" s="36"/>
      <c r="D696" s="204" t="s">
        <v>160</v>
      </c>
      <c r="E696" s="36"/>
      <c r="F696" s="205" t="s">
        <v>615</v>
      </c>
      <c r="G696" s="36"/>
      <c r="H696" s="36"/>
      <c r="I696" s="206"/>
      <c r="J696" s="36"/>
      <c r="K696" s="36"/>
      <c r="L696" s="39"/>
      <c r="M696" s="207"/>
      <c r="N696" s="208"/>
      <c r="O696" s="71"/>
      <c r="P696" s="71"/>
      <c r="Q696" s="71"/>
      <c r="R696" s="71"/>
      <c r="S696" s="71"/>
      <c r="T696" s="72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7" t="s">
        <v>160</v>
      </c>
      <c r="AU696" s="17" t="s">
        <v>86</v>
      </c>
    </row>
    <row r="697" spans="1:65" s="2" customFormat="1" ht="16.5" customHeight="1" x14ac:dyDescent="0.2">
      <c r="A697" s="34"/>
      <c r="B697" s="35"/>
      <c r="C697" s="191" t="s">
        <v>617</v>
      </c>
      <c r="D697" s="191" t="s">
        <v>153</v>
      </c>
      <c r="E697" s="192" t="s">
        <v>618</v>
      </c>
      <c r="F697" s="193" t="s">
        <v>619</v>
      </c>
      <c r="G697" s="194" t="s">
        <v>259</v>
      </c>
      <c r="H697" s="195">
        <v>1</v>
      </c>
      <c r="I697" s="196"/>
      <c r="J697" s="197">
        <f>ROUND(I697*H697,2)</f>
        <v>0</v>
      </c>
      <c r="K697" s="193" t="s">
        <v>157</v>
      </c>
      <c r="L697" s="39"/>
      <c r="M697" s="198" t="s">
        <v>1</v>
      </c>
      <c r="N697" s="199" t="s">
        <v>42</v>
      </c>
      <c r="O697" s="71"/>
      <c r="P697" s="200">
        <f>O697*H697</f>
        <v>0</v>
      </c>
      <c r="Q697" s="200">
        <v>6.1199999999999996E-3</v>
      </c>
      <c r="R697" s="200">
        <f>Q697*H697</f>
        <v>6.1199999999999996E-3</v>
      </c>
      <c r="S697" s="200">
        <v>0</v>
      </c>
      <c r="T697" s="201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202" t="s">
        <v>584</v>
      </c>
      <c r="AT697" s="202" t="s">
        <v>153</v>
      </c>
      <c r="AU697" s="202" t="s">
        <v>86</v>
      </c>
      <c r="AY697" s="17" t="s">
        <v>151</v>
      </c>
      <c r="BE697" s="203">
        <f>IF(N697="základní",J697,0)</f>
        <v>0</v>
      </c>
      <c r="BF697" s="203">
        <f>IF(N697="snížená",J697,0)</f>
        <v>0</v>
      </c>
      <c r="BG697" s="203">
        <f>IF(N697="zákl. přenesená",J697,0)</f>
        <v>0</v>
      </c>
      <c r="BH697" s="203">
        <f>IF(N697="sníž. přenesená",J697,0)</f>
        <v>0</v>
      </c>
      <c r="BI697" s="203">
        <f>IF(N697="nulová",J697,0)</f>
        <v>0</v>
      </c>
      <c r="BJ697" s="17" t="s">
        <v>84</v>
      </c>
      <c r="BK697" s="203">
        <f>ROUND(I697*H697,2)</f>
        <v>0</v>
      </c>
      <c r="BL697" s="17" t="s">
        <v>584</v>
      </c>
      <c r="BM697" s="202" t="s">
        <v>620</v>
      </c>
    </row>
    <row r="698" spans="1:65" s="2" customFormat="1" ht="19.5" x14ac:dyDescent="0.2">
      <c r="A698" s="34"/>
      <c r="B698" s="35"/>
      <c r="C698" s="36"/>
      <c r="D698" s="204" t="s">
        <v>160</v>
      </c>
      <c r="E698" s="36"/>
      <c r="F698" s="205" t="s">
        <v>621</v>
      </c>
      <c r="G698" s="36"/>
      <c r="H698" s="36"/>
      <c r="I698" s="206"/>
      <c r="J698" s="36"/>
      <c r="K698" s="36"/>
      <c r="L698" s="39"/>
      <c r="M698" s="207"/>
      <c r="N698" s="208"/>
      <c r="O698" s="71"/>
      <c r="P698" s="71"/>
      <c r="Q698" s="71"/>
      <c r="R698" s="71"/>
      <c r="S698" s="71"/>
      <c r="T698" s="72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160</v>
      </c>
      <c r="AU698" s="17" t="s">
        <v>86</v>
      </c>
    </row>
    <row r="699" spans="1:65" s="2" customFormat="1" ht="16.5" customHeight="1" x14ac:dyDescent="0.2">
      <c r="A699" s="34"/>
      <c r="B699" s="35"/>
      <c r="C699" s="231" t="s">
        <v>622</v>
      </c>
      <c r="D699" s="231" t="s">
        <v>266</v>
      </c>
      <c r="E699" s="232" t="s">
        <v>623</v>
      </c>
      <c r="F699" s="233" t="s">
        <v>624</v>
      </c>
      <c r="G699" s="234" t="s">
        <v>283</v>
      </c>
      <c r="H699" s="235">
        <v>0.5</v>
      </c>
      <c r="I699" s="236"/>
      <c r="J699" s="237">
        <f>ROUND(I699*H699,2)</f>
        <v>0</v>
      </c>
      <c r="K699" s="233" t="s">
        <v>157</v>
      </c>
      <c r="L699" s="238"/>
      <c r="M699" s="239" t="s">
        <v>1</v>
      </c>
      <c r="N699" s="240" t="s">
        <v>42</v>
      </c>
      <c r="O699" s="71"/>
      <c r="P699" s="200">
        <f>O699*H699</f>
        <v>0</v>
      </c>
      <c r="Q699" s="200">
        <v>6.8999999999999997E-4</v>
      </c>
      <c r="R699" s="200">
        <f>Q699*H699</f>
        <v>3.4499999999999998E-4</v>
      </c>
      <c r="S699" s="200">
        <v>0</v>
      </c>
      <c r="T699" s="201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202" t="s">
        <v>625</v>
      </c>
      <c r="AT699" s="202" t="s">
        <v>266</v>
      </c>
      <c r="AU699" s="202" t="s">
        <v>86</v>
      </c>
      <c r="AY699" s="17" t="s">
        <v>151</v>
      </c>
      <c r="BE699" s="203">
        <f>IF(N699="základní",J699,0)</f>
        <v>0</v>
      </c>
      <c r="BF699" s="203">
        <f>IF(N699="snížená",J699,0)</f>
        <v>0</v>
      </c>
      <c r="BG699" s="203">
        <f>IF(N699="zákl. přenesená",J699,0)</f>
        <v>0</v>
      </c>
      <c r="BH699" s="203">
        <f>IF(N699="sníž. přenesená",J699,0)</f>
        <v>0</v>
      </c>
      <c r="BI699" s="203">
        <f>IF(N699="nulová",J699,0)</f>
        <v>0</v>
      </c>
      <c r="BJ699" s="17" t="s">
        <v>84</v>
      </c>
      <c r="BK699" s="203">
        <f>ROUND(I699*H699,2)</f>
        <v>0</v>
      </c>
      <c r="BL699" s="17" t="s">
        <v>625</v>
      </c>
      <c r="BM699" s="202" t="s">
        <v>626</v>
      </c>
    </row>
    <row r="700" spans="1:65" s="2" customFormat="1" ht="11.25" x14ac:dyDescent="0.2">
      <c r="A700" s="34"/>
      <c r="B700" s="35"/>
      <c r="C700" s="36"/>
      <c r="D700" s="204" t="s">
        <v>160</v>
      </c>
      <c r="E700" s="36"/>
      <c r="F700" s="205" t="s">
        <v>624</v>
      </c>
      <c r="G700" s="36"/>
      <c r="H700" s="36"/>
      <c r="I700" s="206"/>
      <c r="J700" s="36"/>
      <c r="K700" s="36"/>
      <c r="L700" s="39"/>
      <c r="M700" s="207"/>
      <c r="N700" s="208"/>
      <c r="O700" s="71"/>
      <c r="P700" s="71"/>
      <c r="Q700" s="71"/>
      <c r="R700" s="71"/>
      <c r="S700" s="71"/>
      <c r="T700" s="72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7" t="s">
        <v>160</v>
      </c>
      <c r="AU700" s="17" t="s">
        <v>86</v>
      </c>
    </row>
    <row r="701" spans="1:65" s="2" customFormat="1" ht="16.5" customHeight="1" x14ac:dyDescent="0.2">
      <c r="A701" s="34"/>
      <c r="B701" s="35"/>
      <c r="C701" s="191" t="s">
        <v>627</v>
      </c>
      <c r="D701" s="191" t="s">
        <v>153</v>
      </c>
      <c r="E701" s="192" t="s">
        <v>628</v>
      </c>
      <c r="F701" s="193" t="s">
        <v>629</v>
      </c>
      <c r="G701" s="194" t="s">
        <v>283</v>
      </c>
      <c r="H701" s="195">
        <v>1</v>
      </c>
      <c r="I701" s="196"/>
      <c r="J701" s="197">
        <f>ROUND(I701*H701,2)</f>
        <v>0</v>
      </c>
      <c r="K701" s="193" t="s">
        <v>1</v>
      </c>
      <c r="L701" s="39"/>
      <c r="M701" s="198" t="s">
        <v>1</v>
      </c>
      <c r="N701" s="199" t="s">
        <v>42</v>
      </c>
      <c r="O701" s="71"/>
      <c r="P701" s="200">
        <f>O701*H701</f>
        <v>0</v>
      </c>
      <c r="Q701" s="200">
        <v>0</v>
      </c>
      <c r="R701" s="200">
        <f>Q701*H701</f>
        <v>0</v>
      </c>
      <c r="S701" s="200">
        <v>0</v>
      </c>
      <c r="T701" s="201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202" t="s">
        <v>584</v>
      </c>
      <c r="AT701" s="202" t="s">
        <v>153</v>
      </c>
      <c r="AU701" s="202" t="s">
        <v>86</v>
      </c>
      <c r="AY701" s="17" t="s">
        <v>151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17" t="s">
        <v>84</v>
      </c>
      <c r="BK701" s="203">
        <f>ROUND(I701*H701,2)</f>
        <v>0</v>
      </c>
      <c r="BL701" s="17" t="s">
        <v>584</v>
      </c>
      <c r="BM701" s="202" t="s">
        <v>630</v>
      </c>
    </row>
    <row r="702" spans="1:65" s="2" customFormat="1" ht="11.25" x14ac:dyDescent="0.2">
      <c r="A702" s="34"/>
      <c r="B702" s="35"/>
      <c r="C702" s="36"/>
      <c r="D702" s="204" t="s">
        <v>160</v>
      </c>
      <c r="E702" s="36"/>
      <c r="F702" s="205" t="s">
        <v>629</v>
      </c>
      <c r="G702" s="36"/>
      <c r="H702" s="36"/>
      <c r="I702" s="206"/>
      <c r="J702" s="36"/>
      <c r="K702" s="36"/>
      <c r="L702" s="39"/>
      <c r="M702" s="207"/>
      <c r="N702" s="208"/>
      <c r="O702" s="71"/>
      <c r="P702" s="71"/>
      <c r="Q702" s="71"/>
      <c r="R702" s="71"/>
      <c r="S702" s="71"/>
      <c r="T702" s="72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7" t="s">
        <v>160</v>
      </c>
      <c r="AU702" s="17" t="s">
        <v>86</v>
      </c>
    </row>
    <row r="703" spans="1:65" s="2" customFormat="1" ht="19.5" x14ac:dyDescent="0.2">
      <c r="A703" s="34"/>
      <c r="B703" s="35"/>
      <c r="C703" s="36"/>
      <c r="D703" s="204" t="s">
        <v>262</v>
      </c>
      <c r="E703" s="36"/>
      <c r="F703" s="230" t="s">
        <v>631</v>
      </c>
      <c r="G703" s="36"/>
      <c r="H703" s="36"/>
      <c r="I703" s="206"/>
      <c r="J703" s="36"/>
      <c r="K703" s="36"/>
      <c r="L703" s="39"/>
      <c r="M703" s="207"/>
      <c r="N703" s="208"/>
      <c r="O703" s="71"/>
      <c r="P703" s="71"/>
      <c r="Q703" s="71"/>
      <c r="R703" s="71"/>
      <c r="S703" s="71"/>
      <c r="T703" s="72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262</v>
      </c>
      <c r="AU703" s="17" t="s">
        <v>86</v>
      </c>
    </row>
    <row r="704" spans="1:65" s="14" customFormat="1" ht="11.25" x14ac:dyDescent="0.2">
      <c r="B704" s="219"/>
      <c r="C704" s="220"/>
      <c r="D704" s="204" t="s">
        <v>162</v>
      </c>
      <c r="E704" s="221" t="s">
        <v>1</v>
      </c>
      <c r="F704" s="222" t="s">
        <v>402</v>
      </c>
      <c r="G704" s="220"/>
      <c r="H704" s="223">
        <v>1</v>
      </c>
      <c r="I704" s="224"/>
      <c r="J704" s="220"/>
      <c r="K704" s="220"/>
      <c r="L704" s="225"/>
      <c r="M704" s="226"/>
      <c r="N704" s="227"/>
      <c r="O704" s="227"/>
      <c r="P704" s="227"/>
      <c r="Q704" s="227"/>
      <c r="R704" s="227"/>
      <c r="S704" s="227"/>
      <c r="T704" s="228"/>
      <c r="AT704" s="229" t="s">
        <v>162</v>
      </c>
      <c r="AU704" s="229" t="s">
        <v>86</v>
      </c>
      <c r="AV704" s="14" t="s">
        <v>86</v>
      </c>
      <c r="AW704" s="14" t="s">
        <v>32</v>
      </c>
      <c r="AX704" s="14" t="s">
        <v>77</v>
      </c>
      <c r="AY704" s="229" t="s">
        <v>151</v>
      </c>
    </row>
    <row r="705" spans="1:65" s="2" customFormat="1" ht="16.5" customHeight="1" x14ac:dyDescent="0.2">
      <c r="A705" s="34"/>
      <c r="B705" s="35"/>
      <c r="C705" s="231" t="s">
        <v>584</v>
      </c>
      <c r="D705" s="231" t="s">
        <v>266</v>
      </c>
      <c r="E705" s="232" t="s">
        <v>623</v>
      </c>
      <c r="F705" s="233" t="s">
        <v>624</v>
      </c>
      <c r="G705" s="234" t="s">
        <v>283</v>
      </c>
      <c r="H705" s="235">
        <v>1</v>
      </c>
      <c r="I705" s="236"/>
      <c r="J705" s="237">
        <f>ROUND(I705*H705,2)</f>
        <v>0</v>
      </c>
      <c r="K705" s="233" t="s">
        <v>157</v>
      </c>
      <c r="L705" s="238"/>
      <c r="M705" s="239" t="s">
        <v>1</v>
      </c>
      <c r="N705" s="240" t="s">
        <v>42</v>
      </c>
      <c r="O705" s="71"/>
      <c r="P705" s="200">
        <f>O705*H705</f>
        <v>0</v>
      </c>
      <c r="Q705" s="200">
        <v>6.8999999999999997E-4</v>
      </c>
      <c r="R705" s="200">
        <f>Q705*H705</f>
        <v>6.8999999999999997E-4</v>
      </c>
      <c r="S705" s="200">
        <v>0</v>
      </c>
      <c r="T705" s="201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202" t="s">
        <v>625</v>
      </c>
      <c r="AT705" s="202" t="s">
        <v>266</v>
      </c>
      <c r="AU705" s="202" t="s">
        <v>86</v>
      </c>
      <c r="AY705" s="17" t="s">
        <v>151</v>
      </c>
      <c r="BE705" s="203">
        <f>IF(N705="základní",J705,0)</f>
        <v>0</v>
      </c>
      <c r="BF705" s="203">
        <f>IF(N705="snížená",J705,0)</f>
        <v>0</v>
      </c>
      <c r="BG705" s="203">
        <f>IF(N705="zákl. přenesená",J705,0)</f>
        <v>0</v>
      </c>
      <c r="BH705" s="203">
        <f>IF(N705="sníž. přenesená",J705,0)</f>
        <v>0</v>
      </c>
      <c r="BI705" s="203">
        <f>IF(N705="nulová",J705,0)</f>
        <v>0</v>
      </c>
      <c r="BJ705" s="17" t="s">
        <v>84</v>
      </c>
      <c r="BK705" s="203">
        <f>ROUND(I705*H705,2)</f>
        <v>0</v>
      </c>
      <c r="BL705" s="17" t="s">
        <v>625</v>
      </c>
      <c r="BM705" s="202" t="s">
        <v>632</v>
      </c>
    </row>
    <row r="706" spans="1:65" s="2" customFormat="1" ht="11.25" x14ac:dyDescent="0.2">
      <c r="A706" s="34"/>
      <c r="B706" s="35"/>
      <c r="C706" s="36"/>
      <c r="D706" s="204" t="s">
        <v>160</v>
      </c>
      <c r="E706" s="36"/>
      <c r="F706" s="205" t="s">
        <v>624</v>
      </c>
      <c r="G706" s="36"/>
      <c r="H706" s="36"/>
      <c r="I706" s="206"/>
      <c r="J706" s="36"/>
      <c r="K706" s="36"/>
      <c r="L706" s="39"/>
      <c r="M706" s="207"/>
      <c r="N706" s="208"/>
      <c r="O706" s="71"/>
      <c r="P706" s="71"/>
      <c r="Q706" s="71"/>
      <c r="R706" s="71"/>
      <c r="S706" s="71"/>
      <c r="T706" s="72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7" t="s">
        <v>160</v>
      </c>
      <c r="AU706" s="17" t="s">
        <v>86</v>
      </c>
    </row>
    <row r="707" spans="1:65" s="2" customFormat="1" ht="21.75" customHeight="1" x14ac:dyDescent="0.2">
      <c r="A707" s="34"/>
      <c r="B707" s="35"/>
      <c r="C707" s="191" t="s">
        <v>633</v>
      </c>
      <c r="D707" s="191" t="s">
        <v>153</v>
      </c>
      <c r="E707" s="192" t="s">
        <v>634</v>
      </c>
      <c r="F707" s="193" t="s">
        <v>635</v>
      </c>
      <c r="G707" s="194" t="s">
        <v>283</v>
      </c>
      <c r="H707" s="195">
        <v>4.8</v>
      </c>
      <c r="I707" s="196"/>
      <c r="J707" s="197">
        <f>ROUND(I707*H707,2)</f>
        <v>0</v>
      </c>
      <c r="K707" s="193" t="s">
        <v>157</v>
      </c>
      <c r="L707" s="39"/>
      <c r="M707" s="198" t="s">
        <v>1</v>
      </c>
      <c r="N707" s="199" t="s">
        <v>42</v>
      </c>
      <c r="O707" s="71"/>
      <c r="P707" s="200">
        <f>O707*H707</f>
        <v>0</v>
      </c>
      <c r="Q707" s="200">
        <v>0</v>
      </c>
      <c r="R707" s="200">
        <f>Q707*H707</f>
        <v>0</v>
      </c>
      <c r="S707" s="200">
        <v>0</v>
      </c>
      <c r="T707" s="201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202" t="s">
        <v>584</v>
      </c>
      <c r="AT707" s="202" t="s">
        <v>153</v>
      </c>
      <c r="AU707" s="202" t="s">
        <v>86</v>
      </c>
      <c r="AY707" s="17" t="s">
        <v>151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17" t="s">
        <v>84</v>
      </c>
      <c r="BK707" s="203">
        <f>ROUND(I707*H707,2)</f>
        <v>0</v>
      </c>
      <c r="BL707" s="17" t="s">
        <v>584</v>
      </c>
      <c r="BM707" s="202" t="s">
        <v>636</v>
      </c>
    </row>
    <row r="708" spans="1:65" s="2" customFormat="1" ht="19.5" x14ac:dyDescent="0.2">
      <c r="A708" s="34"/>
      <c r="B708" s="35"/>
      <c r="C708" s="36"/>
      <c r="D708" s="204" t="s">
        <v>160</v>
      </c>
      <c r="E708" s="36"/>
      <c r="F708" s="205" t="s">
        <v>637</v>
      </c>
      <c r="G708" s="36"/>
      <c r="H708" s="36"/>
      <c r="I708" s="206"/>
      <c r="J708" s="36"/>
      <c r="K708" s="36"/>
      <c r="L708" s="39"/>
      <c r="M708" s="207"/>
      <c r="N708" s="208"/>
      <c r="O708" s="71"/>
      <c r="P708" s="71"/>
      <c r="Q708" s="71"/>
      <c r="R708" s="71"/>
      <c r="S708" s="71"/>
      <c r="T708" s="72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7" t="s">
        <v>160</v>
      </c>
      <c r="AU708" s="17" t="s">
        <v>86</v>
      </c>
    </row>
    <row r="709" spans="1:65" s="2" customFormat="1" ht="19.5" x14ac:dyDescent="0.2">
      <c r="A709" s="34"/>
      <c r="B709" s="35"/>
      <c r="C709" s="36"/>
      <c r="D709" s="204" t="s">
        <v>262</v>
      </c>
      <c r="E709" s="36"/>
      <c r="F709" s="230" t="s">
        <v>638</v>
      </c>
      <c r="G709" s="36"/>
      <c r="H709" s="36"/>
      <c r="I709" s="206"/>
      <c r="J709" s="36"/>
      <c r="K709" s="36"/>
      <c r="L709" s="39"/>
      <c r="M709" s="207"/>
      <c r="N709" s="208"/>
      <c r="O709" s="71"/>
      <c r="P709" s="71"/>
      <c r="Q709" s="71"/>
      <c r="R709" s="71"/>
      <c r="S709" s="71"/>
      <c r="T709" s="72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262</v>
      </c>
      <c r="AU709" s="17" t="s">
        <v>86</v>
      </c>
    </row>
    <row r="710" spans="1:65" s="13" customFormat="1" ht="11.25" x14ac:dyDescent="0.2">
      <c r="B710" s="209"/>
      <c r="C710" s="210"/>
      <c r="D710" s="204" t="s">
        <v>162</v>
      </c>
      <c r="E710" s="211" t="s">
        <v>1</v>
      </c>
      <c r="F710" s="212" t="s">
        <v>170</v>
      </c>
      <c r="G710" s="210"/>
      <c r="H710" s="211" t="s">
        <v>1</v>
      </c>
      <c r="I710" s="213"/>
      <c r="J710" s="210"/>
      <c r="K710" s="210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162</v>
      </c>
      <c r="AU710" s="218" t="s">
        <v>86</v>
      </c>
      <c r="AV710" s="13" t="s">
        <v>84</v>
      </c>
      <c r="AW710" s="13" t="s">
        <v>32</v>
      </c>
      <c r="AX710" s="13" t="s">
        <v>77</v>
      </c>
      <c r="AY710" s="218" t="s">
        <v>151</v>
      </c>
    </row>
    <row r="711" spans="1:65" s="13" customFormat="1" ht="11.25" x14ac:dyDescent="0.2">
      <c r="B711" s="209"/>
      <c r="C711" s="210"/>
      <c r="D711" s="204" t="s">
        <v>162</v>
      </c>
      <c r="E711" s="211" t="s">
        <v>1</v>
      </c>
      <c r="F711" s="212" t="s">
        <v>171</v>
      </c>
      <c r="G711" s="210"/>
      <c r="H711" s="211" t="s">
        <v>1</v>
      </c>
      <c r="I711" s="213"/>
      <c r="J711" s="210"/>
      <c r="K711" s="210"/>
      <c r="L711" s="214"/>
      <c r="M711" s="215"/>
      <c r="N711" s="216"/>
      <c r="O711" s="216"/>
      <c r="P711" s="216"/>
      <c r="Q711" s="216"/>
      <c r="R711" s="216"/>
      <c r="S711" s="216"/>
      <c r="T711" s="217"/>
      <c r="AT711" s="218" t="s">
        <v>162</v>
      </c>
      <c r="AU711" s="218" t="s">
        <v>86</v>
      </c>
      <c r="AV711" s="13" t="s">
        <v>84</v>
      </c>
      <c r="AW711" s="13" t="s">
        <v>32</v>
      </c>
      <c r="AX711" s="13" t="s">
        <v>77</v>
      </c>
      <c r="AY711" s="218" t="s">
        <v>151</v>
      </c>
    </row>
    <row r="712" spans="1:65" s="13" customFormat="1" ht="11.25" x14ac:dyDescent="0.2">
      <c r="B712" s="209"/>
      <c r="C712" s="210"/>
      <c r="D712" s="204" t="s">
        <v>162</v>
      </c>
      <c r="E712" s="211" t="s">
        <v>1</v>
      </c>
      <c r="F712" s="212" t="s">
        <v>639</v>
      </c>
      <c r="G712" s="210"/>
      <c r="H712" s="211" t="s">
        <v>1</v>
      </c>
      <c r="I712" s="213"/>
      <c r="J712" s="210"/>
      <c r="K712" s="210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162</v>
      </c>
      <c r="AU712" s="218" t="s">
        <v>86</v>
      </c>
      <c r="AV712" s="13" t="s">
        <v>84</v>
      </c>
      <c r="AW712" s="13" t="s">
        <v>32</v>
      </c>
      <c r="AX712" s="13" t="s">
        <v>77</v>
      </c>
      <c r="AY712" s="218" t="s">
        <v>151</v>
      </c>
    </row>
    <row r="713" spans="1:65" s="14" customFormat="1" ht="11.25" x14ac:dyDescent="0.2">
      <c r="B713" s="219"/>
      <c r="C713" s="220"/>
      <c r="D713" s="204" t="s">
        <v>162</v>
      </c>
      <c r="E713" s="221" t="s">
        <v>1</v>
      </c>
      <c r="F713" s="222" t="s">
        <v>640</v>
      </c>
      <c r="G713" s="220"/>
      <c r="H713" s="223">
        <v>3.6</v>
      </c>
      <c r="I713" s="224"/>
      <c r="J713" s="220"/>
      <c r="K713" s="220"/>
      <c r="L713" s="225"/>
      <c r="M713" s="226"/>
      <c r="N713" s="227"/>
      <c r="O713" s="227"/>
      <c r="P713" s="227"/>
      <c r="Q713" s="227"/>
      <c r="R713" s="227"/>
      <c r="S713" s="227"/>
      <c r="T713" s="228"/>
      <c r="AT713" s="229" t="s">
        <v>162</v>
      </c>
      <c r="AU713" s="229" t="s">
        <v>86</v>
      </c>
      <c r="AV713" s="14" t="s">
        <v>86</v>
      </c>
      <c r="AW713" s="14" t="s">
        <v>32</v>
      </c>
      <c r="AX713" s="14" t="s">
        <v>77</v>
      </c>
      <c r="AY713" s="229" t="s">
        <v>151</v>
      </c>
    </row>
    <row r="714" spans="1:65" s="13" customFormat="1" ht="11.25" x14ac:dyDescent="0.2">
      <c r="B714" s="209"/>
      <c r="C714" s="210"/>
      <c r="D714" s="204" t="s">
        <v>162</v>
      </c>
      <c r="E714" s="211" t="s">
        <v>1</v>
      </c>
      <c r="F714" s="212" t="s">
        <v>173</v>
      </c>
      <c r="G714" s="210"/>
      <c r="H714" s="211" t="s">
        <v>1</v>
      </c>
      <c r="I714" s="213"/>
      <c r="J714" s="210"/>
      <c r="K714" s="210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162</v>
      </c>
      <c r="AU714" s="218" t="s">
        <v>86</v>
      </c>
      <c r="AV714" s="13" t="s">
        <v>84</v>
      </c>
      <c r="AW714" s="13" t="s">
        <v>32</v>
      </c>
      <c r="AX714" s="13" t="s">
        <v>77</v>
      </c>
      <c r="AY714" s="218" t="s">
        <v>151</v>
      </c>
    </row>
    <row r="715" spans="1:65" s="13" customFormat="1" ht="11.25" x14ac:dyDescent="0.2">
      <c r="B715" s="209"/>
      <c r="C715" s="210"/>
      <c r="D715" s="204" t="s">
        <v>162</v>
      </c>
      <c r="E715" s="211" t="s">
        <v>1</v>
      </c>
      <c r="F715" s="212" t="s">
        <v>641</v>
      </c>
      <c r="G715" s="210"/>
      <c r="H715" s="211" t="s">
        <v>1</v>
      </c>
      <c r="I715" s="213"/>
      <c r="J715" s="210"/>
      <c r="K715" s="210"/>
      <c r="L715" s="214"/>
      <c r="M715" s="215"/>
      <c r="N715" s="216"/>
      <c r="O715" s="216"/>
      <c r="P715" s="216"/>
      <c r="Q715" s="216"/>
      <c r="R715" s="216"/>
      <c r="S715" s="216"/>
      <c r="T715" s="217"/>
      <c r="AT715" s="218" t="s">
        <v>162</v>
      </c>
      <c r="AU715" s="218" t="s">
        <v>86</v>
      </c>
      <c r="AV715" s="13" t="s">
        <v>84</v>
      </c>
      <c r="AW715" s="13" t="s">
        <v>32</v>
      </c>
      <c r="AX715" s="13" t="s">
        <v>77</v>
      </c>
      <c r="AY715" s="218" t="s">
        <v>151</v>
      </c>
    </row>
    <row r="716" spans="1:65" s="14" customFormat="1" ht="11.25" x14ac:dyDescent="0.2">
      <c r="B716" s="219"/>
      <c r="C716" s="220"/>
      <c r="D716" s="204" t="s">
        <v>162</v>
      </c>
      <c r="E716" s="221" t="s">
        <v>1</v>
      </c>
      <c r="F716" s="222" t="s">
        <v>642</v>
      </c>
      <c r="G716" s="220"/>
      <c r="H716" s="223">
        <v>1.2</v>
      </c>
      <c r="I716" s="224"/>
      <c r="J716" s="220"/>
      <c r="K716" s="220"/>
      <c r="L716" s="225"/>
      <c r="M716" s="226"/>
      <c r="N716" s="227"/>
      <c r="O716" s="227"/>
      <c r="P716" s="227"/>
      <c r="Q716" s="227"/>
      <c r="R716" s="227"/>
      <c r="S716" s="227"/>
      <c r="T716" s="228"/>
      <c r="AT716" s="229" t="s">
        <v>162</v>
      </c>
      <c r="AU716" s="229" t="s">
        <v>86</v>
      </c>
      <c r="AV716" s="14" t="s">
        <v>86</v>
      </c>
      <c r="AW716" s="14" t="s">
        <v>32</v>
      </c>
      <c r="AX716" s="14" t="s">
        <v>77</v>
      </c>
      <c r="AY716" s="229" t="s">
        <v>151</v>
      </c>
    </row>
    <row r="717" spans="1:65" s="2" customFormat="1" ht="16.5" customHeight="1" x14ac:dyDescent="0.2">
      <c r="A717" s="34"/>
      <c r="B717" s="35"/>
      <c r="C717" s="231" t="s">
        <v>643</v>
      </c>
      <c r="D717" s="231" t="s">
        <v>266</v>
      </c>
      <c r="E717" s="232" t="s">
        <v>644</v>
      </c>
      <c r="F717" s="233" t="s">
        <v>645</v>
      </c>
      <c r="G717" s="234" t="s">
        <v>283</v>
      </c>
      <c r="H717" s="235">
        <v>1.2</v>
      </c>
      <c r="I717" s="236"/>
      <c r="J717" s="237">
        <f>ROUND(I717*H717,2)</f>
        <v>0</v>
      </c>
      <c r="K717" s="233" t="s">
        <v>157</v>
      </c>
      <c r="L717" s="238"/>
      <c r="M717" s="239" t="s">
        <v>1</v>
      </c>
      <c r="N717" s="240" t="s">
        <v>42</v>
      </c>
      <c r="O717" s="71"/>
      <c r="P717" s="200">
        <f>O717*H717</f>
        <v>0</v>
      </c>
      <c r="Q717" s="200">
        <v>4.2999999999999999E-4</v>
      </c>
      <c r="R717" s="200">
        <f>Q717*H717</f>
        <v>5.1599999999999997E-4</v>
      </c>
      <c r="S717" s="200">
        <v>0</v>
      </c>
      <c r="T717" s="201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202" t="s">
        <v>625</v>
      </c>
      <c r="AT717" s="202" t="s">
        <v>266</v>
      </c>
      <c r="AU717" s="202" t="s">
        <v>86</v>
      </c>
      <c r="AY717" s="17" t="s">
        <v>151</v>
      </c>
      <c r="BE717" s="203">
        <f>IF(N717="základní",J717,0)</f>
        <v>0</v>
      </c>
      <c r="BF717" s="203">
        <f>IF(N717="snížená",J717,0)</f>
        <v>0</v>
      </c>
      <c r="BG717" s="203">
        <f>IF(N717="zákl. přenesená",J717,0)</f>
        <v>0</v>
      </c>
      <c r="BH717" s="203">
        <f>IF(N717="sníž. přenesená",J717,0)</f>
        <v>0</v>
      </c>
      <c r="BI717" s="203">
        <f>IF(N717="nulová",J717,0)</f>
        <v>0</v>
      </c>
      <c r="BJ717" s="17" t="s">
        <v>84</v>
      </c>
      <c r="BK717" s="203">
        <f>ROUND(I717*H717,2)</f>
        <v>0</v>
      </c>
      <c r="BL717" s="17" t="s">
        <v>625</v>
      </c>
      <c r="BM717" s="202" t="s">
        <v>646</v>
      </c>
    </row>
    <row r="718" spans="1:65" s="2" customFormat="1" ht="11.25" x14ac:dyDescent="0.2">
      <c r="A718" s="34"/>
      <c r="B718" s="35"/>
      <c r="C718" s="36"/>
      <c r="D718" s="204" t="s">
        <v>160</v>
      </c>
      <c r="E718" s="36"/>
      <c r="F718" s="205" t="s">
        <v>645</v>
      </c>
      <c r="G718" s="36"/>
      <c r="H718" s="36"/>
      <c r="I718" s="206"/>
      <c r="J718" s="36"/>
      <c r="K718" s="36"/>
      <c r="L718" s="39"/>
      <c r="M718" s="207"/>
      <c r="N718" s="208"/>
      <c r="O718" s="71"/>
      <c r="P718" s="71"/>
      <c r="Q718" s="71"/>
      <c r="R718" s="71"/>
      <c r="S718" s="71"/>
      <c r="T718" s="72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T718" s="17" t="s">
        <v>160</v>
      </c>
      <c r="AU718" s="17" t="s">
        <v>86</v>
      </c>
    </row>
    <row r="719" spans="1:65" s="13" customFormat="1" ht="11.25" x14ac:dyDescent="0.2">
      <c r="B719" s="209"/>
      <c r="C719" s="210"/>
      <c r="D719" s="204" t="s">
        <v>162</v>
      </c>
      <c r="E719" s="211" t="s">
        <v>1</v>
      </c>
      <c r="F719" s="212" t="s">
        <v>173</v>
      </c>
      <c r="G719" s="210"/>
      <c r="H719" s="211" t="s">
        <v>1</v>
      </c>
      <c r="I719" s="213"/>
      <c r="J719" s="210"/>
      <c r="K719" s="210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162</v>
      </c>
      <c r="AU719" s="218" t="s">
        <v>86</v>
      </c>
      <c r="AV719" s="13" t="s">
        <v>84</v>
      </c>
      <c r="AW719" s="13" t="s">
        <v>32</v>
      </c>
      <c r="AX719" s="13" t="s">
        <v>77</v>
      </c>
      <c r="AY719" s="218" t="s">
        <v>151</v>
      </c>
    </row>
    <row r="720" spans="1:65" s="13" customFormat="1" ht="11.25" x14ac:dyDescent="0.2">
      <c r="B720" s="209"/>
      <c r="C720" s="210"/>
      <c r="D720" s="204" t="s">
        <v>162</v>
      </c>
      <c r="E720" s="211" t="s">
        <v>1</v>
      </c>
      <c r="F720" s="212" t="s">
        <v>641</v>
      </c>
      <c r="G720" s="210"/>
      <c r="H720" s="211" t="s">
        <v>1</v>
      </c>
      <c r="I720" s="213"/>
      <c r="J720" s="210"/>
      <c r="K720" s="210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162</v>
      </c>
      <c r="AU720" s="218" t="s">
        <v>86</v>
      </c>
      <c r="AV720" s="13" t="s">
        <v>84</v>
      </c>
      <c r="AW720" s="13" t="s">
        <v>32</v>
      </c>
      <c r="AX720" s="13" t="s">
        <v>77</v>
      </c>
      <c r="AY720" s="218" t="s">
        <v>151</v>
      </c>
    </row>
    <row r="721" spans="1:65" s="14" customFormat="1" ht="11.25" x14ac:dyDescent="0.2">
      <c r="B721" s="219"/>
      <c r="C721" s="220"/>
      <c r="D721" s="204" t="s">
        <v>162</v>
      </c>
      <c r="E721" s="221" t="s">
        <v>1</v>
      </c>
      <c r="F721" s="222" t="s">
        <v>642</v>
      </c>
      <c r="G721" s="220"/>
      <c r="H721" s="223">
        <v>1.2</v>
      </c>
      <c r="I721" s="224"/>
      <c r="J721" s="220"/>
      <c r="K721" s="220"/>
      <c r="L721" s="225"/>
      <c r="M721" s="226"/>
      <c r="N721" s="227"/>
      <c r="O721" s="227"/>
      <c r="P721" s="227"/>
      <c r="Q721" s="227"/>
      <c r="R721" s="227"/>
      <c r="S721" s="227"/>
      <c r="T721" s="228"/>
      <c r="AT721" s="229" t="s">
        <v>162</v>
      </c>
      <c r="AU721" s="229" t="s">
        <v>86</v>
      </c>
      <c r="AV721" s="14" t="s">
        <v>86</v>
      </c>
      <c r="AW721" s="14" t="s">
        <v>32</v>
      </c>
      <c r="AX721" s="14" t="s">
        <v>77</v>
      </c>
      <c r="AY721" s="229" t="s">
        <v>151</v>
      </c>
    </row>
    <row r="722" spans="1:65" s="2" customFormat="1" ht="16.5" customHeight="1" x14ac:dyDescent="0.2">
      <c r="A722" s="34"/>
      <c r="B722" s="35"/>
      <c r="C722" s="231" t="s">
        <v>647</v>
      </c>
      <c r="D722" s="231" t="s">
        <v>266</v>
      </c>
      <c r="E722" s="232" t="s">
        <v>648</v>
      </c>
      <c r="F722" s="233" t="s">
        <v>649</v>
      </c>
      <c r="G722" s="234" t="s">
        <v>283</v>
      </c>
      <c r="H722" s="235">
        <v>3.6</v>
      </c>
      <c r="I722" s="236"/>
      <c r="J722" s="237">
        <f>ROUND(I722*H722,2)</f>
        <v>0</v>
      </c>
      <c r="K722" s="233" t="s">
        <v>157</v>
      </c>
      <c r="L722" s="238"/>
      <c r="M722" s="239" t="s">
        <v>1</v>
      </c>
      <c r="N722" s="240" t="s">
        <v>42</v>
      </c>
      <c r="O722" s="71"/>
      <c r="P722" s="200">
        <f>O722*H722</f>
        <v>0</v>
      </c>
      <c r="Q722" s="200">
        <v>1.9000000000000001E-4</v>
      </c>
      <c r="R722" s="200">
        <f>Q722*H722</f>
        <v>6.8400000000000004E-4</v>
      </c>
      <c r="S722" s="200">
        <v>0</v>
      </c>
      <c r="T722" s="201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202" t="s">
        <v>625</v>
      </c>
      <c r="AT722" s="202" t="s">
        <v>266</v>
      </c>
      <c r="AU722" s="202" t="s">
        <v>86</v>
      </c>
      <c r="AY722" s="17" t="s">
        <v>151</v>
      </c>
      <c r="BE722" s="203">
        <f>IF(N722="základní",J722,0)</f>
        <v>0</v>
      </c>
      <c r="BF722" s="203">
        <f>IF(N722="snížená",J722,0)</f>
        <v>0</v>
      </c>
      <c r="BG722" s="203">
        <f>IF(N722="zákl. přenesená",J722,0)</f>
        <v>0</v>
      </c>
      <c r="BH722" s="203">
        <f>IF(N722="sníž. přenesená",J722,0)</f>
        <v>0</v>
      </c>
      <c r="BI722" s="203">
        <f>IF(N722="nulová",J722,0)</f>
        <v>0</v>
      </c>
      <c r="BJ722" s="17" t="s">
        <v>84</v>
      </c>
      <c r="BK722" s="203">
        <f>ROUND(I722*H722,2)</f>
        <v>0</v>
      </c>
      <c r="BL722" s="17" t="s">
        <v>625</v>
      </c>
      <c r="BM722" s="202" t="s">
        <v>650</v>
      </c>
    </row>
    <row r="723" spans="1:65" s="2" customFormat="1" ht="11.25" x14ac:dyDescent="0.2">
      <c r="A723" s="34"/>
      <c r="B723" s="35"/>
      <c r="C723" s="36"/>
      <c r="D723" s="204" t="s">
        <v>160</v>
      </c>
      <c r="E723" s="36"/>
      <c r="F723" s="205" t="s">
        <v>649</v>
      </c>
      <c r="G723" s="36"/>
      <c r="H723" s="36"/>
      <c r="I723" s="206"/>
      <c r="J723" s="36"/>
      <c r="K723" s="36"/>
      <c r="L723" s="39"/>
      <c r="M723" s="207"/>
      <c r="N723" s="208"/>
      <c r="O723" s="71"/>
      <c r="P723" s="71"/>
      <c r="Q723" s="71"/>
      <c r="R723" s="71"/>
      <c r="S723" s="71"/>
      <c r="T723" s="72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7" t="s">
        <v>160</v>
      </c>
      <c r="AU723" s="17" t="s">
        <v>86</v>
      </c>
    </row>
    <row r="724" spans="1:65" s="13" customFormat="1" ht="11.25" x14ac:dyDescent="0.2">
      <c r="B724" s="209"/>
      <c r="C724" s="210"/>
      <c r="D724" s="204" t="s">
        <v>162</v>
      </c>
      <c r="E724" s="211" t="s">
        <v>1</v>
      </c>
      <c r="F724" s="212" t="s">
        <v>170</v>
      </c>
      <c r="G724" s="210"/>
      <c r="H724" s="211" t="s">
        <v>1</v>
      </c>
      <c r="I724" s="213"/>
      <c r="J724" s="210"/>
      <c r="K724" s="210"/>
      <c r="L724" s="214"/>
      <c r="M724" s="215"/>
      <c r="N724" s="216"/>
      <c r="O724" s="216"/>
      <c r="P724" s="216"/>
      <c r="Q724" s="216"/>
      <c r="R724" s="216"/>
      <c r="S724" s="216"/>
      <c r="T724" s="217"/>
      <c r="AT724" s="218" t="s">
        <v>162</v>
      </c>
      <c r="AU724" s="218" t="s">
        <v>86</v>
      </c>
      <c r="AV724" s="13" t="s">
        <v>84</v>
      </c>
      <c r="AW724" s="13" t="s">
        <v>32</v>
      </c>
      <c r="AX724" s="13" t="s">
        <v>77</v>
      </c>
      <c r="AY724" s="218" t="s">
        <v>151</v>
      </c>
    </row>
    <row r="725" spans="1:65" s="13" customFormat="1" ht="11.25" x14ac:dyDescent="0.2">
      <c r="B725" s="209"/>
      <c r="C725" s="210"/>
      <c r="D725" s="204" t="s">
        <v>162</v>
      </c>
      <c r="E725" s="211" t="s">
        <v>1</v>
      </c>
      <c r="F725" s="212" t="s">
        <v>171</v>
      </c>
      <c r="G725" s="210"/>
      <c r="H725" s="211" t="s">
        <v>1</v>
      </c>
      <c r="I725" s="213"/>
      <c r="J725" s="210"/>
      <c r="K725" s="210"/>
      <c r="L725" s="214"/>
      <c r="M725" s="215"/>
      <c r="N725" s="216"/>
      <c r="O725" s="216"/>
      <c r="P725" s="216"/>
      <c r="Q725" s="216"/>
      <c r="R725" s="216"/>
      <c r="S725" s="216"/>
      <c r="T725" s="217"/>
      <c r="AT725" s="218" t="s">
        <v>162</v>
      </c>
      <c r="AU725" s="218" t="s">
        <v>86</v>
      </c>
      <c r="AV725" s="13" t="s">
        <v>84</v>
      </c>
      <c r="AW725" s="13" t="s">
        <v>32</v>
      </c>
      <c r="AX725" s="13" t="s">
        <v>77</v>
      </c>
      <c r="AY725" s="218" t="s">
        <v>151</v>
      </c>
    </row>
    <row r="726" spans="1:65" s="13" customFormat="1" ht="11.25" x14ac:dyDescent="0.2">
      <c r="B726" s="209"/>
      <c r="C726" s="210"/>
      <c r="D726" s="204" t="s">
        <v>162</v>
      </c>
      <c r="E726" s="211" t="s">
        <v>1</v>
      </c>
      <c r="F726" s="212" t="s">
        <v>639</v>
      </c>
      <c r="G726" s="210"/>
      <c r="H726" s="211" t="s">
        <v>1</v>
      </c>
      <c r="I726" s="213"/>
      <c r="J726" s="210"/>
      <c r="K726" s="210"/>
      <c r="L726" s="214"/>
      <c r="M726" s="215"/>
      <c r="N726" s="216"/>
      <c r="O726" s="216"/>
      <c r="P726" s="216"/>
      <c r="Q726" s="216"/>
      <c r="R726" s="216"/>
      <c r="S726" s="216"/>
      <c r="T726" s="217"/>
      <c r="AT726" s="218" t="s">
        <v>162</v>
      </c>
      <c r="AU726" s="218" t="s">
        <v>86</v>
      </c>
      <c r="AV726" s="13" t="s">
        <v>84</v>
      </c>
      <c r="AW726" s="13" t="s">
        <v>32</v>
      </c>
      <c r="AX726" s="13" t="s">
        <v>77</v>
      </c>
      <c r="AY726" s="218" t="s">
        <v>151</v>
      </c>
    </row>
    <row r="727" spans="1:65" s="14" customFormat="1" ht="11.25" x14ac:dyDescent="0.2">
      <c r="B727" s="219"/>
      <c r="C727" s="220"/>
      <c r="D727" s="204" t="s">
        <v>162</v>
      </c>
      <c r="E727" s="221" t="s">
        <v>1</v>
      </c>
      <c r="F727" s="222" t="s">
        <v>640</v>
      </c>
      <c r="G727" s="220"/>
      <c r="H727" s="223">
        <v>3.6</v>
      </c>
      <c r="I727" s="224"/>
      <c r="J727" s="220"/>
      <c r="K727" s="220"/>
      <c r="L727" s="225"/>
      <c r="M727" s="241"/>
      <c r="N727" s="242"/>
      <c r="O727" s="242"/>
      <c r="P727" s="242"/>
      <c r="Q727" s="242"/>
      <c r="R727" s="242"/>
      <c r="S727" s="242"/>
      <c r="T727" s="243"/>
      <c r="AT727" s="229" t="s">
        <v>162</v>
      </c>
      <c r="AU727" s="229" t="s">
        <v>86</v>
      </c>
      <c r="AV727" s="14" t="s">
        <v>86</v>
      </c>
      <c r="AW727" s="14" t="s">
        <v>32</v>
      </c>
      <c r="AX727" s="14" t="s">
        <v>77</v>
      </c>
      <c r="AY727" s="229" t="s">
        <v>151</v>
      </c>
    </row>
    <row r="728" spans="1:65" s="2" customFormat="1" ht="6.95" customHeight="1" x14ac:dyDescent="0.2">
      <c r="A728" s="34"/>
      <c r="B728" s="54"/>
      <c r="C728" s="55"/>
      <c r="D728" s="55"/>
      <c r="E728" s="55"/>
      <c r="F728" s="55"/>
      <c r="G728" s="55"/>
      <c r="H728" s="55"/>
      <c r="I728" s="55"/>
      <c r="J728" s="55"/>
      <c r="K728" s="55"/>
      <c r="L728" s="39"/>
      <c r="M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</row>
  </sheetData>
  <sheetProtection algorithmName="SHA-512" hashValue="7VgY45NrstaGer1V6n8UF/TgY3oNTbY6kzi8LkcDRP9E6sljFzJGkXaIifdzHIDZ1CnxM/n+DlE4DlNEkWQAeQ==" saltValue="jhs0RAXkXqGIImx1N9gNDhg173RFZs0rwiV2zW7yQR6B4508nRqh5oAuM9nTOo0ZOKHBdG6t8Lt72mQFifviPw==" spinCount="100000" sheet="1" objects="1" scenarios="1" formatColumns="0" formatRows="0" autoFilter="0"/>
  <autoFilter ref="C135:K727" xr:uid="{00000000-0009-0000-0000-000001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55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94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651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34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>SNEO, a.s.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>Hlaváček – architekti, s.r.o.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ROUND((SUM(BE125:BE553)),  2)</f>
        <v>0</v>
      </c>
      <c r="G33" s="34"/>
      <c r="H33" s="34"/>
      <c r="I33" s="130">
        <v>0.21</v>
      </c>
      <c r="J33" s="129">
        <f>ROUND(((SUM(BE125:BE553))*I33),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ROUND((SUM(BF125:BF553)),  2)</f>
        <v>0</v>
      </c>
      <c r="G34" s="34"/>
      <c r="H34" s="34"/>
      <c r="I34" s="130">
        <v>0.15</v>
      </c>
      <c r="J34" s="129">
        <f>ROUND(((SUM(BF125:BF553))*I34),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ROUND((SUM(BG125:BG553)),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ROUND((SUM(BH125:BH553)),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ROUND((SUM(BI125:BI553)),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SO.02 - Komunikace a zpevněné plochy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120</v>
      </c>
      <c r="E97" s="156"/>
      <c r="F97" s="156"/>
      <c r="G97" s="156"/>
      <c r="H97" s="156"/>
      <c r="I97" s="156"/>
      <c r="J97" s="157">
        <f>J126</f>
        <v>0</v>
      </c>
      <c r="K97" s="154"/>
      <c r="L97" s="158"/>
    </row>
    <row r="98" spans="1:31" s="10" customFormat="1" ht="19.899999999999999" customHeight="1" x14ac:dyDescent="0.2">
      <c r="B98" s="159"/>
      <c r="C98" s="104"/>
      <c r="D98" s="160" t="s">
        <v>121</v>
      </c>
      <c r="E98" s="161"/>
      <c r="F98" s="161"/>
      <c r="G98" s="161"/>
      <c r="H98" s="161"/>
      <c r="I98" s="161"/>
      <c r="J98" s="162">
        <f>J127</f>
        <v>0</v>
      </c>
      <c r="K98" s="104"/>
      <c r="L98" s="163"/>
    </row>
    <row r="99" spans="1:31" s="10" customFormat="1" ht="19.899999999999999" customHeight="1" x14ac:dyDescent="0.2">
      <c r="B99" s="159"/>
      <c r="C99" s="104"/>
      <c r="D99" s="160" t="s">
        <v>122</v>
      </c>
      <c r="E99" s="161"/>
      <c r="F99" s="161"/>
      <c r="G99" s="161"/>
      <c r="H99" s="161"/>
      <c r="I99" s="161"/>
      <c r="J99" s="162">
        <f>J308</f>
        <v>0</v>
      </c>
      <c r="K99" s="104"/>
      <c r="L99" s="163"/>
    </row>
    <row r="100" spans="1:31" s="10" customFormat="1" ht="19.899999999999999" customHeight="1" x14ac:dyDescent="0.2">
      <c r="B100" s="159"/>
      <c r="C100" s="104"/>
      <c r="D100" s="160" t="s">
        <v>652</v>
      </c>
      <c r="E100" s="161"/>
      <c r="F100" s="161"/>
      <c r="G100" s="161"/>
      <c r="H100" s="161"/>
      <c r="I100" s="161"/>
      <c r="J100" s="162">
        <f>J328</f>
        <v>0</v>
      </c>
      <c r="K100" s="104"/>
      <c r="L100" s="163"/>
    </row>
    <row r="101" spans="1:31" s="10" customFormat="1" ht="19.899999999999999" customHeight="1" x14ac:dyDescent="0.2">
      <c r="B101" s="159"/>
      <c r="C101" s="104"/>
      <c r="D101" s="160" t="s">
        <v>124</v>
      </c>
      <c r="E101" s="161"/>
      <c r="F101" s="161"/>
      <c r="G101" s="161"/>
      <c r="H101" s="161"/>
      <c r="I101" s="161"/>
      <c r="J101" s="162">
        <f>J334</f>
        <v>0</v>
      </c>
      <c r="K101" s="104"/>
      <c r="L101" s="163"/>
    </row>
    <row r="102" spans="1:31" s="10" customFormat="1" ht="19.899999999999999" customHeight="1" x14ac:dyDescent="0.2">
      <c r="B102" s="159"/>
      <c r="C102" s="104"/>
      <c r="D102" s="160" t="s">
        <v>653</v>
      </c>
      <c r="E102" s="161"/>
      <c r="F102" s="161"/>
      <c r="G102" s="161"/>
      <c r="H102" s="161"/>
      <c r="I102" s="161"/>
      <c r="J102" s="162">
        <f>J409</f>
        <v>0</v>
      </c>
      <c r="K102" s="104"/>
      <c r="L102" s="163"/>
    </row>
    <row r="103" spans="1:31" s="10" customFormat="1" ht="19.899999999999999" customHeight="1" x14ac:dyDescent="0.2">
      <c r="B103" s="159"/>
      <c r="C103" s="104"/>
      <c r="D103" s="160" t="s">
        <v>126</v>
      </c>
      <c r="E103" s="161"/>
      <c r="F103" s="161"/>
      <c r="G103" s="161"/>
      <c r="H103" s="161"/>
      <c r="I103" s="161"/>
      <c r="J103" s="162">
        <f>J440</f>
        <v>0</v>
      </c>
      <c r="K103" s="104"/>
      <c r="L103" s="163"/>
    </row>
    <row r="104" spans="1:31" s="10" customFormat="1" ht="19.899999999999999" customHeight="1" x14ac:dyDescent="0.2">
      <c r="B104" s="159"/>
      <c r="C104" s="104"/>
      <c r="D104" s="160" t="s">
        <v>127</v>
      </c>
      <c r="E104" s="161"/>
      <c r="F104" s="161"/>
      <c r="G104" s="161"/>
      <c r="H104" s="161"/>
      <c r="I104" s="161"/>
      <c r="J104" s="162">
        <f>J524</f>
        <v>0</v>
      </c>
      <c r="K104" s="104"/>
      <c r="L104" s="163"/>
    </row>
    <row r="105" spans="1:31" s="10" customFormat="1" ht="19.899999999999999" customHeight="1" x14ac:dyDescent="0.2">
      <c r="B105" s="159"/>
      <c r="C105" s="104"/>
      <c r="D105" s="160" t="s">
        <v>654</v>
      </c>
      <c r="E105" s="161"/>
      <c r="F105" s="161"/>
      <c r="G105" s="161"/>
      <c r="H105" s="161"/>
      <c r="I105" s="161"/>
      <c r="J105" s="162">
        <f>J551</f>
        <v>0</v>
      </c>
      <c r="K105" s="104"/>
      <c r="L105" s="163"/>
    </row>
    <row r="106" spans="1:31" s="2" customFormat="1" ht="21.75" customHeight="1" x14ac:dyDescent="0.2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 x14ac:dyDescent="0.2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 x14ac:dyDescent="0.2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 x14ac:dyDescent="0.2">
      <c r="A112" s="34"/>
      <c r="B112" s="35"/>
      <c r="C112" s="23" t="s">
        <v>136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 x14ac:dyDescent="0.2">
      <c r="A115" s="34"/>
      <c r="B115" s="35"/>
      <c r="C115" s="36"/>
      <c r="D115" s="36"/>
      <c r="E115" s="311" t="str">
        <f>E7</f>
        <v>Úprava plochy ve vnitrobloku domu Dr. Zikmunda Wintra 432/8</v>
      </c>
      <c r="F115" s="312"/>
      <c r="G115" s="312"/>
      <c r="H115" s="31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9" t="s">
        <v>111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 x14ac:dyDescent="0.2">
      <c r="A117" s="34"/>
      <c r="B117" s="35"/>
      <c r="C117" s="36"/>
      <c r="D117" s="36"/>
      <c r="E117" s="259" t="str">
        <f>E9</f>
        <v>SO.02 - Komunikace a zpevněné plochy</v>
      </c>
      <c r="F117" s="313"/>
      <c r="G117" s="313"/>
      <c r="H117" s="313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 x14ac:dyDescent="0.2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29" t="s">
        <v>22</v>
      </c>
      <c r="J119" s="66" t="str">
        <f>IF(J12="","",J12)</f>
        <v>1. 11. 2021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 x14ac:dyDescent="0.2">
      <c r="A121" s="34"/>
      <c r="B121" s="35"/>
      <c r="C121" s="29" t="s">
        <v>24</v>
      </c>
      <c r="D121" s="36"/>
      <c r="E121" s="36"/>
      <c r="F121" s="27" t="str">
        <f>E15</f>
        <v>SNEO, a.s.</v>
      </c>
      <c r="G121" s="36"/>
      <c r="H121" s="36"/>
      <c r="I121" s="29" t="s">
        <v>30</v>
      </c>
      <c r="J121" s="32" t="str">
        <f>E21</f>
        <v>Hlaváček – architekti,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 x14ac:dyDescent="0.2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29" t="s">
        <v>33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 x14ac:dyDescent="0.2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 x14ac:dyDescent="0.2">
      <c r="A124" s="164"/>
      <c r="B124" s="165"/>
      <c r="C124" s="166" t="s">
        <v>137</v>
      </c>
      <c r="D124" s="167" t="s">
        <v>62</v>
      </c>
      <c r="E124" s="167" t="s">
        <v>58</v>
      </c>
      <c r="F124" s="167" t="s">
        <v>59</v>
      </c>
      <c r="G124" s="167" t="s">
        <v>138</v>
      </c>
      <c r="H124" s="167" t="s">
        <v>139</v>
      </c>
      <c r="I124" s="167" t="s">
        <v>140</v>
      </c>
      <c r="J124" s="167" t="s">
        <v>117</v>
      </c>
      <c r="K124" s="168" t="s">
        <v>141</v>
      </c>
      <c r="L124" s="169"/>
      <c r="M124" s="75" t="s">
        <v>1</v>
      </c>
      <c r="N124" s="76" t="s">
        <v>41</v>
      </c>
      <c r="O124" s="76" t="s">
        <v>142</v>
      </c>
      <c r="P124" s="76" t="s">
        <v>143</v>
      </c>
      <c r="Q124" s="76" t="s">
        <v>144</v>
      </c>
      <c r="R124" s="76" t="s">
        <v>145</v>
      </c>
      <c r="S124" s="76" t="s">
        <v>146</v>
      </c>
      <c r="T124" s="77" t="s">
        <v>147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 x14ac:dyDescent="0.25">
      <c r="A125" s="34"/>
      <c r="B125" s="35"/>
      <c r="C125" s="82" t="s">
        <v>148</v>
      </c>
      <c r="D125" s="36"/>
      <c r="E125" s="36"/>
      <c r="F125" s="36"/>
      <c r="G125" s="36"/>
      <c r="H125" s="36"/>
      <c r="I125" s="36"/>
      <c r="J125" s="170">
        <f>BK125</f>
        <v>0</v>
      </c>
      <c r="K125" s="36"/>
      <c r="L125" s="39"/>
      <c r="M125" s="78"/>
      <c r="N125" s="171"/>
      <c r="O125" s="79"/>
      <c r="P125" s="172">
        <f>P126</f>
        <v>0</v>
      </c>
      <c r="Q125" s="79"/>
      <c r="R125" s="172">
        <f>R126</f>
        <v>1088.6303557000001</v>
      </c>
      <c r="S125" s="79"/>
      <c r="T125" s="173">
        <f>T126</f>
        <v>1023.0999999999999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76</v>
      </c>
      <c r="AU125" s="17" t="s">
        <v>119</v>
      </c>
      <c r="BK125" s="174">
        <f>BK126</f>
        <v>0</v>
      </c>
    </row>
    <row r="126" spans="1:65" s="12" customFormat="1" ht="25.9" customHeight="1" x14ac:dyDescent="0.2">
      <c r="B126" s="175"/>
      <c r="C126" s="176"/>
      <c r="D126" s="177" t="s">
        <v>76</v>
      </c>
      <c r="E126" s="178" t="s">
        <v>149</v>
      </c>
      <c r="F126" s="178" t="s">
        <v>150</v>
      </c>
      <c r="G126" s="176"/>
      <c r="H126" s="176"/>
      <c r="I126" s="179"/>
      <c r="J126" s="180">
        <f>BK126</f>
        <v>0</v>
      </c>
      <c r="K126" s="176"/>
      <c r="L126" s="181"/>
      <c r="M126" s="182"/>
      <c r="N126" s="183"/>
      <c r="O126" s="183"/>
      <c r="P126" s="184">
        <f>P127+P308+P328+P334+P409+P440+P524+P551</f>
        <v>0</v>
      </c>
      <c r="Q126" s="183"/>
      <c r="R126" s="184">
        <f>R127+R308+R328+R334+R409+R440+R524+R551</f>
        <v>1088.6303557000001</v>
      </c>
      <c r="S126" s="183"/>
      <c r="T126" s="185">
        <f>T127+T308+T328+T334+T409+T440+T524+T551</f>
        <v>1023.0999999999999</v>
      </c>
      <c r="AR126" s="186" t="s">
        <v>84</v>
      </c>
      <c r="AT126" s="187" t="s">
        <v>76</v>
      </c>
      <c r="AU126" s="187" t="s">
        <v>77</v>
      </c>
      <c r="AY126" s="186" t="s">
        <v>151</v>
      </c>
      <c r="BK126" s="188">
        <f>BK127+BK308+BK328+BK334+BK409+BK440+BK524+BK551</f>
        <v>0</v>
      </c>
    </row>
    <row r="127" spans="1:65" s="12" customFormat="1" ht="22.9" customHeight="1" x14ac:dyDescent="0.2">
      <c r="B127" s="175"/>
      <c r="C127" s="176"/>
      <c r="D127" s="177" t="s">
        <v>76</v>
      </c>
      <c r="E127" s="189" t="s">
        <v>84</v>
      </c>
      <c r="F127" s="189" t="s">
        <v>152</v>
      </c>
      <c r="G127" s="176"/>
      <c r="H127" s="176"/>
      <c r="I127" s="179"/>
      <c r="J127" s="190">
        <f>BK127</f>
        <v>0</v>
      </c>
      <c r="K127" s="176"/>
      <c r="L127" s="181"/>
      <c r="M127" s="182"/>
      <c r="N127" s="183"/>
      <c r="O127" s="183"/>
      <c r="P127" s="184">
        <f>SUM(P128:P307)</f>
        <v>0</v>
      </c>
      <c r="Q127" s="183"/>
      <c r="R127" s="184">
        <f>SUM(R128:R307)</f>
        <v>836</v>
      </c>
      <c r="S127" s="183"/>
      <c r="T127" s="185">
        <f>SUM(T128:T307)</f>
        <v>1023.0999999999999</v>
      </c>
      <c r="AR127" s="186" t="s">
        <v>84</v>
      </c>
      <c r="AT127" s="187" t="s">
        <v>76</v>
      </c>
      <c r="AU127" s="187" t="s">
        <v>84</v>
      </c>
      <c r="AY127" s="186" t="s">
        <v>151</v>
      </c>
      <c r="BK127" s="188">
        <f>SUM(BK128:BK307)</f>
        <v>0</v>
      </c>
    </row>
    <row r="128" spans="1:65" s="2" customFormat="1" ht="16.5" customHeight="1" x14ac:dyDescent="0.2">
      <c r="A128" s="34"/>
      <c r="B128" s="35"/>
      <c r="C128" s="191" t="s">
        <v>84</v>
      </c>
      <c r="D128" s="191" t="s">
        <v>153</v>
      </c>
      <c r="E128" s="192" t="s">
        <v>655</v>
      </c>
      <c r="F128" s="193" t="s">
        <v>656</v>
      </c>
      <c r="G128" s="194" t="s">
        <v>156</v>
      </c>
      <c r="H128" s="195">
        <v>650</v>
      </c>
      <c r="I128" s="196"/>
      <c r="J128" s="197">
        <f>ROUND(I128*H128,2)</f>
        <v>0</v>
      </c>
      <c r="K128" s="193" t="s">
        <v>157</v>
      </c>
      <c r="L128" s="39"/>
      <c r="M128" s="198" t="s">
        <v>1</v>
      </c>
      <c r="N128" s="199" t="s">
        <v>42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0.32</v>
      </c>
      <c r="T128" s="201">
        <f>S128*H128</f>
        <v>208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158</v>
      </c>
      <c r="AT128" s="202" t="s">
        <v>153</v>
      </c>
      <c r="AU128" s="202" t="s">
        <v>86</v>
      </c>
      <c r="AY128" s="17" t="s">
        <v>151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84</v>
      </c>
      <c r="BK128" s="203">
        <f>ROUND(I128*H128,2)</f>
        <v>0</v>
      </c>
      <c r="BL128" s="17" t="s">
        <v>158</v>
      </c>
      <c r="BM128" s="202" t="s">
        <v>657</v>
      </c>
    </row>
    <row r="129" spans="1:65" s="2" customFormat="1" ht="19.5" x14ac:dyDescent="0.2">
      <c r="A129" s="34"/>
      <c r="B129" s="35"/>
      <c r="C129" s="36"/>
      <c r="D129" s="204" t="s">
        <v>160</v>
      </c>
      <c r="E129" s="36"/>
      <c r="F129" s="205" t="s">
        <v>658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160</v>
      </c>
      <c r="AU129" s="17" t="s">
        <v>86</v>
      </c>
    </row>
    <row r="130" spans="1:65" s="13" customFormat="1" ht="11.25" x14ac:dyDescent="0.2">
      <c r="B130" s="209"/>
      <c r="C130" s="210"/>
      <c r="D130" s="204" t="s">
        <v>162</v>
      </c>
      <c r="E130" s="211" t="s">
        <v>1</v>
      </c>
      <c r="F130" s="212" t="s">
        <v>659</v>
      </c>
      <c r="G130" s="210"/>
      <c r="H130" s="211" t="s">
        <v>1</v>
      </c>
      <c r="I130" s="213"/>
      <c r="J130" s="210"/>
      <c r="K130" s="210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162</v>
      </c>
      <c r="AU130" s="218" t="s">
        <v>86</v>
      </c>
      <c r="AV130" s="13" t="s">
        <v>84</v>
      </c>
      <c r="AW130" s="13" t="s">
        <v>32</v>
      </c>
      <c r="AX130" s="13" t="s">
        <v>77</v>
      </c>
      <c r="AY130" s="218" t="s">
        <v>151</v>
      </c>
    </row>
    <row r="131" spans="1:65" s="13" customFormat="1" ht="11.25" x14ac:dyDescent="0.2">
      <c r="B131" s="209"/>
      <c r="C131" s="210"/>
      <c r="D131" s="204" t="s">
        <v>162</v>
      </c>
      <c r="E131" s="211" t="s">
        <v>1</v>
      </c>
      <c r="F131" s="212" t="s">
        <v>660</v>
      </c>
      <c r="G131" s="210"/>
      <c r="H131" s="211" t="s">
        <v>1</v>
      </c>
      <c r="I131" s="213"/>
      <c r="J131" s="210"/>
      <c r="K131" s="210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162</v>
      </c>
      <c r="AU131" s="218" t="s">
        <v>86</v>
      </c>
      <c r="AV131" s="13" t="s">
        <v>84</v>
      </c>
      <c r="AW131" s="13" t="s">
        <v>32</v>
      </c>
      <c r="AX131" s="13" t="s">
        <v>77</v>
      </c>
      <c r="AY131" s="218" t="s">
        <v>151</v>
      </c>
    </row>
    <row r="132" spans="1:65" s="13" customFormat="1" ht="22.5" x14ac:dyDescent="0.2">
      <c r="B132" s="209"/>
      <c r="C132" s="210"/>
      <c r="D132" s="204" t="s">
        <v>162</v>
      </c>
      <c r="E132" s="211" t="s">
        <v>1</v>
      </c>
      <c r="F132" s="212" t="s">
        <v>661</v>
      </c>
      <c r="G132" s="210"/>
      <c r="H132" s="211" t="s">
        <v>1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162</v>
      </c>
      <c r="AU132" s="218" t="s">
        <v>86</v>
      </c>
      <c r="AV132" s="13" t="s">
        <v>84</v>
      </c>
      <c r="AW132" s="13" t="s">
        <v>32</v>
      </c>
      <c r="AX132" s="13" t="s">
        <v>77</v>
      </c>
      <c r="AY132" s="218" t="s">
        <v>151</v>
      </c>
    </row>
    <row r="133" spans="1:65" s="13" customFormat="1" ht="11.25" x14ac:dyDescent="0.2">
      <c r="B133" s="209"/>
      <c r="C133" s="210"/>
      <c r="D133" s="204" t="s">
        <v>162</v>
      </c>
      <c r="E133" s="211" t="s">
        <v>1</v>
      </c>
      <c r="F133" s="212" t="s">
        <v>662</v>
      </c>
      <c r="G133" s="210"/>
      <c r="H133" s="211" t="s">
        <v>1</v>
      </c>
      <c r="I133" s="213"/>
      <c r="J133" s="210"/>
      <c r="K133" s="210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162</v>
      </c>
      <c r="AU133" s="218" t="s">
        <v>86</v>
      </c>
      <c r="AV133" s="13" t="s">
        <v>84</v>
      </c>
      <c r="AW133" s="13" t="s">
        <v>32</v>
      </c>
      <c r="AX133" s="13" t="s">
        <v>77</v>
      </c>
      <c r="AY133" s="218" t="s">
        <v>151</v>
      </c>
    </row>
    <row r="134" spans="1:65" s="14" customFormat="1" ht="11.25" x14ac:dyDescent="0.2">
      <c r="B134" s="219"/>
      <c r="C134" s="220"/>
      <c r="D134" s="204" t="s">
        <v>162</v>
      </c>
      <c r="E134" s="221" t="s">
        <v>1</v>
      </c>
      <c r="F134" s="222" t="s">
        <v>663</v>
      </c>
      <c r="G134" s="220"/>
      <c r="H134" s="223">
        <v>650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162</v>
      </c>
      <c r="AU134" s="229" t="s">
        <v>86</v>
      </c>
      <c r="AV134" s="14" t="s">
        <v>86</v>
      </c>
      <c r="AW134" s="14" t="s">
        <v>32</v>
      </c>
      <c r="AX134" s="14" t="s">
        <v>77</v>
      </c>
      <c r="AY134" s="229" t="s">
        <v>151</v>
      </c>
    </row>
    <row r="135" spans="1:65" s="2" customFormat="1" ht="16.5" customHeight="1" x14ac:dyDescent="0.2">
      <c r="A135" s="34"/>
      <c r="B135" s="35"/>
      <c r="C135" s="191" t="s">
        <v>86</v>
      </c>
      <c r="D135" s="191" t="s">
        <v>153</v>
      </c>
      <c r="E135" s="192" t="s">
        <v>664</v>
      </c>
      <c r="F135" s="193" t="s">
        <v>665</v>
      </c>
      <c r="G135" s="194" t="s">
        <v>156</v>
      </c>
      <c r="H135" s="195">
        <v>1170</v>
      </c>
      <c r="I135" s="196"/>
      <c r="J135" s="197">
        <f>ROUND(I135*H135,2)</f>
        <v>0</v>
      </c>
      <c r="K135" s="193" t="s">
        <v>157</v>
      </c>
      <c r="L135" s="39"/>
      <c r="M135" s="198" t="s">
        <v>1</v>
      </c>
      <c r="N135" s="199" t="s">
        <v>42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0.3</v>
      </c>
      <c r="T135" s="201">
        <f>S135*H135</f>
        <v>351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153</v>
      </c>
      <c r="AU135" s="202" t="s">
        <v>86</v>
      </c>
      <c r="AY135" s="17" t="s">
        <v>151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84</v>
      </c>
      <c r="BK135" s="203">
        <f>ROUND(I135*H135,2)</f>
        <v>0</v>
      </c>
      <c r="BL135" s="17" t="s">
        <v>158</v>
      </c>
      <c r="BM135" s="202" t="s">
        <v>666</v>
      </c>
    </row>
    <row r="136" spans="1:65" s="2" customFormat="1" ht="19.5" x14ac:dyDescent="0.2">
      <c r="A136" s="34"/>
      <c r="B136" s="35"/>
      <c r="C136" s="36"/>
      <c r="D136" s="204" t="s">
        <v>160</v>
      </c>
      <c r="E136" s="36"/>
      <c r="F136" s="205" t="s">
        <v>667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160</v>
      </c>
      <c r="AU136" s="17" t="s">
        <v>86</v>
      </c>
    </row>
    <row r="137" spans="1:65" s="13" customFormat="1" ht="11.25" x14ac:dyDescent="0.2">
      <c r="B137" s="209"/>
      <c r="C137" s="210"/>
      <c r="D137" s="204" t="s">
        <v>162</v>
      </c>
      <c r="E137" s="211" t="s">
        <v>1</v>
      </c>
      <c r="F137" s="212" t="s">
        <v>659</v>
      </c>
      <c r="G137" s="210"/>
      <c r="H137" s="211" t="s">
        <v>1</v>
      </c>
      <c r="I137" s="213"/>
      <c r="J137" s="210"/>
      <c r="K137" s="210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162</v>
      </c>
      <c r="AU137" s="218" t="s">
        <v>86</v>
      </c>
      <c r="AV137" s="13" t="s">
        <v>84</v>
      </c>
      <c r="AW137" s="13" t="s">
        <v>32</v>
      </c>
      <c r="AX137" s="13" t="s">
        <v>77</v>
      </c>
      <c r="AY137" s="218" t="s">
        <v>151</v>
      </c>
    </row>
    <row r="138" spans="1:65" s="13" customFormat="1" ht="11.25" x14ac:dyDescent="0.2">
      <c r="B138" s="209"/>
      <c r="C138" s="210"/>
      <c r="D138" s="204" t="s">
        <v>162</v>
      </c>
      <c r="E138" s="211" t="s">
        <v>1</v>
      </c>
      <c r="F138" s="212" t="s">
        <v>660</v>
      </c>
      <c r="G138" s="210"/>
      <c r="H138" s="211" t="s">
        <v>1</v>
      </c>
      <c r="I138" s="213"/>
      <c r="J138" s="210"/>
      <c r="K138" s="210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162</v>
      </c>
      <c r="AU138" s="218" t="s">
        <v>86</v>
      </c>
      <c r="AV138" s="13" t="s">
        <v>84</v>
      </c>
      <c r="AW138" s="13" t="s">
        <v>32</v>
      </c>
      <c r="AX138" s="13" t="s">
        <v>77</v>
      </c>
      <c r="AY138" s="218" t="s">
        <v>151</v>
      </c>
    </row>
    <row r="139" spans="1:65" s="13" customFormat="1" ht="22.5" x14ac:dyDescent="0.2">
      <c r="B139" s="209"/>
      <c r="C139" s="210"/>
      <c r="D139" s="204" t="s">
        <v>162</v>
      </c>
      <c r="E139" s="211" t="s">
        <v>1</v>
      </c>
      <c r="F139" s="212" t="s">
        <v>661</v>
      </c>
      <c r="G139" s="210"/>
      <c r="H139" s="211" t="s">
        <v>1</v>
      </c>
      <c r="I139" s="213"/>
      <c r="J139" s="210"/>
      <c r="K139" s="210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162</v>
      </c>
      <c r="AU139" s="218" t="s">
        <v>86</v>
      </c>
      <c r="AV139" s="13" t="s">
        <v>84</v>
      </c>
      <c r="AW139" s="13" t="s">
        <v>32</v>
      </c>
      <c r="AX139" s="13" t="s">
        <v>77</v>
      </c>
      <c r="AY139" s="218" t="s">
        <v>151</v>
      </c>
    </row>
    <row r="140" spans="1:65" s="13" customFormat="1" ht="11.25" x14ac:dyDescent="0.2">
      <c r="B140" s="209"/>
      <c r="C140" s="210"/>
      <c r="D140" s="204" t="s">
        <v>162</v>
      </c>
      <c r="E140" s="211" t="s">
        <v>1</v>
      </c>
      <c r="F140" s="212" t="s">
        <v>668</v>
      </c>
      <c r="G140" s="210"/>
      <c r="H140" s="211" t="s">
        <v>1</v>
      </c>
      <c r="I140" s="213"/>
      <c r="J140" s="210"/>
      <c r="K140" s="210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162</v>
      </c>
      <c r="AU140" s="218" t="s">
        <v>86</v>
      </c>
      <c r="AV140" s="13" t="s">
        <v>84</v>
      </c>
      <c r="AW140" s="13" t="s">
        <v>32</v>
      </c>
      <c r="AX140" s="13" t="s">
        <v>77</v>
      </c>
      <c r="AY140" s="218" t="s">
        <v>151</v>
      </c>
    </row>
    <row r="141" spans="1:65" s="14" customFormat="1" ht="11.25" x14ac:dyDescent="0.2">
      <c r="B141" s="219"/>
      <c r="C141" s="220"/>
      <c r="D141" s="204" t="s">
        <v>162</v>
      </c>
      <c r="E141" s="221" t="s">
        <v>1</v>
      </c>
      <c r="F141" s="222" t="s">
        <v>663</v>
      </c>
      <c r="G141" s="220"/>
      <c r="H141" s="223">
        <v>650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162</v>
      </c>
      <c r="AU141" s="229" t="s">
        <v>86</v>
      </c>
      <c r="AV141" s="14" t="s">
        <v>86</v>
      </c>
      <c r="AW141" s="14" t="s">
        <v>32</v>
      </c>
      <c r="AX141" s="14" t="s">
        <v>77</v>
      </c>
      <c r="AY141" s="229" t="s">
        <v>151</v>
      </c>
    </row>
    <row r="142" spans="1:65" s="13" customFormat="1" ht="11.25" x14ac:dyDescent="0.2">
      <c r="B142" s="209"/>
      <c r="C142" s="210"/>
      <c r="D142" s="204" t="s">
        <v>162</v>
      </c>
      <c r="E142" s="211" t="s">
        <v>1</v>
      </c>
      <c r="F142" s="212" t="s">
        <v>660</v>
      </c>
      <c r="G142" s="210"/>
      <c r="H142" s="211" t="s">
        <v>1</v>
      </c>
      <c r="I142" s="213"/>
      <c r="J142" s="210"/>
      <c r="K142" s="210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162</v>
      </c>
      <c r="AU142" s="218" t="s">
        <v>86</v>
      </c>
      <c r="AV142" s="13" t="s">
        <v>84</v>
      </c>
      <c r="AW142" s="13" t="s">
        <v>32</v>
      </c>
      <c r="AX142" s="13" t="s">
        <v>77</v>
      </c>
      <c r="AY142" s="218" t="s">
        <v>151</v>
      </c>
    </row>
    <row r="143" spans="1:65" s="13" customFormat="1" ht="11.25" x14ac:dyDescent="0.2">
      <c r="B143" s="209"/>
      <c r="C143" s="210"/>
      <c r="D143" s="204" t="s">
        <v>162</v>
      </c>
      <c r="E143" s="211" t="s">
        <v>1</v>
      </c>
      <c r="F143" s="212" t="s">
        <v>669</v>
      </c>
      <c r="G143" s="210"/>
      <c r="H143" s="211" t="s">
        <v>1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162</v>
      </c>
      <c r="AU143" s="218" t="s">
        <v>86</v>
      </c>
      <c r="AV143" s="13" t="s">
        <v>84</v>
      </c>
      <c r="AW143" s="13" t="s">
        <v>32</v>
      </c>
      <c r="AX143" s="13" t="s">
        <v>77</v>
      </c>
      <c r="AY143" s="218" t="s">
        <v>151</v>
      </c>
    </row>
    <row r="144" spans="1:65" s="14" customFormat="1" ht="11.25" x14ac:dyDescent="0.2">
      <c r="B144" s="219"/>
      <c r="C144" s="220"/>
      <c r="D144" s="204" t="s">
        <v>162</v>
      </c>
      <c r="E144" s="221" t="s">
        <v>1</v>
      </c>
      <c r="F144" s="222" t="s">
        <v>670</v>
      </c>
      <c r="G144" s="220"/>
      <c r="H144" s="223">
        <v>520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162</v>
      </c>
      <c r="AU144" s="229" t="s">
        <v>86</v>
      </c>
      <c r="AV144" s="14" t="s">
        <v>86</v>
      </c>
      <c r="AW144" s="14" t="s">
        <v>32</v>
      </c>
      <c r="AX144" s="14" t="s">
        <v>77</v>
      </c>
      <c r="AY144" s="229" t="s">
        <v>151</v>
      </c>
    </row>
    <row r="145" spans="1:65" s="2" customFormat="1" ht="16.5" customHeight="1" x14ac:dyDescent="0.2">
      <c r="A145" s="34"/>
      <c r="B145" s="35"/>
      <c r="C145" s="191" t="s">
        <v>176</v>
      </c>
      <c r="D145" s="191" t="s">
        <v>153</v>
      </c>
      <c r="E145" s="192" t="s">
        <v>671</v>
      </c>
      <c r="F145" s="193" t="s">
        <v>672</v>
      </c>
      <c r="G145" s="194" t="s">
        <v>156</v>
      </c>
      <c r="H145" s="195">
        <v>1170</v>
      </c>
      <c r="I145" s="196"/>
      <c r="J145" s="197">
        <f>ROUND(I145*H145,2)</f>
        <v>0</v>
      </c>
      <c r="K145" s="193" t="s">
        <v>157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0.28999999999999998</v>
      </c>
      <c r="T145" s="201">
        <f>S145*H145</f>
        <v>339.29999999999995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153</v>
      </c>
      <c r="AU145" s="202" t="s">
        <v>86</v>
      </c>
      <c r="AY145" s="17" t="s">
        <v>151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158</v>
      </c>
      <c r="BM145" s="202" t="s">
        <v>673</v>
      </c>
    </row>
    <row r="146" spans="1:65" s="2" customFormat="1" ht="19.5" x14ac:dyDescent="0.2">
      <c r="A146" s="34"/>
      <c r="B146" s="35"/>
      <c r="C146" s="36"/>
      <c r="D146" s="204" t="s">
        <v>160</v>
      </c>
      <c r="E146" s="36"/>
      <c r="F146" s="205" t="s">
        <v>674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160</v>
      </c>
      <c r="AU146" s="17" t="s">
        <v>86</v>
      </c>
    </row>
    <row r="147" spans="1:65" s="13" customFormat="1" ht="11.25" x14ac:dyDescent="0.2">
      <c r="B147" s="209"/>
      <c r="C147" s="210"/>
      <c r="D147" s="204" t="s">
        <v>162</v>
      </c>
      <c r="E147" s="211" t="s">
        <v>1</v>
      </c>
      <c r="F147" s="212" t="s">
        <v>659</v>
      </c>
      <c r="G147" s="210"/>
      <c r="H147" s="211" t="s">
        <v>1</v>
      </c>
      <c r="I147" s="213"/>
      <c r="J147" s="210"/>
      <c r="K147" s="210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162</v>
      </c>
      <c r="AU147" s="218" t="s">
        <v>86</v>
      </c>
      <c r="AV147" s="13" t="s">
        <v>84</v>
      </c>
      <c r="AW147" s="13" t="s">
        <v>32</v>
      </c>
      <c r="AX147" s="13" t="s">
        <v>77</v>
      </c>
      <c r="AY147" s="218" t="s">
        <v>151</v>
      </c>
    </row>
    <row r="148" spans="1:65" s="13" customFormat="1" ht="11.25" x14ac:dyDescent="0.2">
      <c r="B148" s="209"/>
      <c r="C148" s="210"/>
      <c r="D148" s="204" t="s">
        <v>162</v>
      </c>
      <c r="E148" s="211" t="s">
        <v>1</v>
      </c>
      <c r="F148" s="212" t="s">
        <v>660</v>
      </c>
      <c r="G148" s="210"/>
      <c r="H148" s="211" t="s">
        <v>1</v>
      </c>
      <c r="I148" s="213"/>
      <c r="J148" s="210"/>
      <c r="K148" s="210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162</v>
      </c>
      <c r="AU148" s="218" t="s">
        <v>86</v>
      </c>
      <c r="AV148" s="13" t="s">
        <v>84</v>
      </c>
      <c r="AW148" s="13" t="s">
        <v>32</v>
      </c>
      <c r="AX148" s="13" t="s">
        <v>77</v>
      </c>
      <c r="AY148" s="218" t="s">
        <v>151</v>
      </c>
    </row>
    <row r="149" spans="1:65" s="13" customFormat="1" ht="22.5" x14ac:dyDescent="0.2">
      <c r="B149" s="209"/>
      <c r="C149" s="210"/>
      <c r="D149" s="204" t="s">
        <v>162</v>
      </c>
      <c r="E149" s="211" t="s">
        <v>1</v>
      </c>
      <c r="F149" s="212" t="s">
        <v>661</v>
      </c>
      <c r="G149" s="210"/>
      <c r="H149" s="211" t="s">
        <v>1</v>
      </c>
      <c r="I149" s="213"/>
      <c r="J149" s="210"/>
      <c r="K149" s="210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162</v>
      </c>
      <c r="AU149" s="218" t="s">
        <v>86</v>
      </c>
      <c r="AV149" s="13" t="s">
        <v>84</v>
      </c>
      <c r="AW149" s="13" t="s">
        <v>32</v>
      </c>
      <c r="AX149" s="13" t="s">
        <v>77</v>
      </c>
      <c r="AY149" s="218" t="s">
        <v>151</v>
      </c>
    </row>
    <row r="150" spans="1:65" s="13" customFormat="1" ht="11.25" x14ac:dyDescent="0.2">
      <c r="B150" s="209"/>
      <c r="C150" s="210"/>
      <c r="D150" s="204" t="s">
        <v>162</v>
      </c>
      <c r="E150" s="211" t="s">
        <v>1</v>
      </c>
      <c r="F150" s="212" t="s">
        <v>675</v>
      </c>
      <c r="G150" s="210"/>
      <c r="H150" s="211" t="s">
        <v>1</v>
      </c>
      <c r="I150" s="213"/>
      <c r="J150" s="210"/>
      <c r="K150" s="210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162</v>
      </c>
      <c r="AU150" s="218" t="s">
        <v>86</v>
      </c>
      <c r="AV150" s="13" t="s">
        <v>84</v>
      </c>
      <c r="AW150" s="13" t="s">
        <v>32</v>
      </c>
      <c r="AX150" s="13" t="s">
        <v>77</v>
      </c>
      <c r="AY150" s="218" t="s">
        <v>151</v>
      </c>
    </row>
    <row r="151" spans="1:65" s="14" customFormat="1" ht="11.25" x14ac:dyDescent="0.2">
      <c r="B151" s="219"/>
      <c r="C151" s="220"/>
      <c r="D151" s="204" t="s">
        <v>162</v>
      </c>
      <c r="E151" s="221" t="s">
        <v>1</v>
      </c>
      <c r="F151" s="222" t="s">
        <v>663</v>
      </c>
      <c r="G151" s="220"/>
      <c r="H151" s="223">
        <v>650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162</v>
      </c>
      <c r="AU151" s="229" t="s">
        <v>86</v>
      </c>
      <c r="AV151" s="14" t="s">
        <v>86</v>
      </c>
      <c r="AW151" s="14" t="s">
        <v>32</v>
      </c>
      <c r="AX151" s="14" t="s">
        <v>77</v>
      </c>
      <c r="AY151" s="229" t="s">
        <v>151</v>
      </c>
    </row>
    <row r="152" spans="1:65" s="13" customFormat="1" ht="11.25" x14ac:dyDescent="0.2">
      <c r="B152" s="209"/>
      <c r="C152" s="210"/>
      <c r="D152" s="204" t="s">
        <v>162</v>
      </c>
      <c r="E152" s="211" t="s">
        <v>1</v>
      </c>
      <c r="F152" s="212" t="s">
        <v>660</v>
      </c>
      <c r="G152" s="210"/>
      <c r="H152" s="211" t="s">
        <v>1</v>
      </c>
      <c r="I152" s="213"/>
      <c r="J152" s="210"/>
      <c r="K152" s="210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162</v>
      </c>
      <c r="AU152" s="218" t="s">
        <v>86</v>
      </c>
      <c r="AV152" s="13" t="s">
        <v>84</v>
      </c>
      <c r="AW152" s="13" t="s">
        <v>32</v>
      </c>
      <c r="AX152" s="13" t="s">
        <v>77</v>
      </c>
      <c r="AY152" s="218" t="s">
        <v>151</v>
      </c>
    </row>
    <row r="153" spans="1:65" s="13" customFormat="1" ht="11.25" x14ac:dyDescent="0.2">
      <c r="B153" s="209"/>
      <c r="C153" s="210"/>
      <c r="D153" s="204" t="s">
        <v>162</v>
      </c>
      <c r="E153" s="211" t="s">
        <v>1</v>
      </c>
      <c r="F153" s="212" t="s">
        <v>669</v>
      </c>
      <c r="G153" s="210"/>
      <c r="H153" s="211" t="s">
        <v>1</v>
      </c>
      <c r="I153" s="213"/>
      <c r="J153" s="210"/>
      <c r="K153" s="210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162</v>
      </c>
      <c r="AU153" s="218" t="s">
        <v>86</v>
      </c>
      <c r="AV153" s="13" t="s">
        <v>84</v>
      </c>
      <c r="AW153" s="13" t="s">
        <v>32</v>
      </c>
      <c r="AX153" s="13" t="s">
        <v>77</v>
      </c>
      <c r="AY153" s="218" t="s">
        <v>151</v>
      </c>
    </row>
    <row r="154" spans="1:65" s="14" customFormat="1" ht="11.25" x14ac:dyDescent="0.2">
      <c r="B154" s="219"/>
      <c r="C154" s="220"/>
      <c r="D154" s="204" t="s">
        <v>162</v>
      </c>
      <c r="E154" s="221" t="s">
        <v>1</v>
      </c>
      <c r="F154" s="222" t="s">
        <v>670</v>
      </c>
      <c r="G154" s="220"/>
      <c r="H154" s="223">
        <v>520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162</v>
      </c>
      <c r="AU154" s="229" t="s">
        <v>86</v>
      </c>
      <c r="AV154" s="14" t="s">
        <v>86</v>
      </c>
      <c r="AW154" s="14" t="s">
        <v>32</v>
      </c>
      <c r="AX154" s="14" t="s">
        <v>77</v>
      </c>
      <c r="AY154" s="229" t="s">
        <v>151</v>
      </c>
    </row>
    <row r="155" spans="1:65" s="2" customFormat="1" ht="16.5" customHeight="1" x14ac:dyDescent="0.2">
      <c r="A155" s="34"/>
      <c r="B155" s="35"/>
      <c r="C155" s="191" t="s">
        <v>158</v>
      </c>
      <c r="D155" s="191" t="s">
        <v>153</v>
      </c>
      <c r="E155" s="192" t="s">
        <v>676</v>
      </c>
      <c r="F155" s="193" t="s">
        <v>677</v>
      </c>
      <c r="G155" s="194" t="s">
        <v>156</v>
      </c>
      <c r="H155" s="195">
        <v>520</v>
      </c>
      <c r="I155" s="196"/>
      <c r="J155" s="197">
        <f>ROUND(I155*H155,2)</f>
        <v>0</v>
      </c>
      <c r="K155" s="193" t="s">
        <v>157</v>
      </c>
      <c r="L155" s="39"/>
      <c r="M155" s="198" t="s">
        <v>1</v>
      </c>
      <c r="N155" s="199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0.24</v>
      </c>
      <c r="T155" s="201">
        <f>S155*H155</f>
        <v>124.8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158</v>
      </c>
      <c r="AT155" s="202" t="s">
        <v>153</v>
      </c>
      <c r="AU155" s="202" t="s">
        <v>86</v>
      </c>
      <c r="AY155" s="17" t="s">
        <v>151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158</v>
      </c>
      <c r="BM155" s="202" t="s">
        <v>678</v>
      </c>
    </row>
    <row r="156" spans="1:65" s="2" customFormat="1" ht="19.5" x14ac:dyDescent="0.2">
      <c r="A156" s="34"/>
      <c r="B156" s="35"/>
      <c r="C156" s="36"/>
      <c r="D156" s="204" t="s">
        <v>160</v>
      </c>
      <c r="E156" s="36"/>
      <c r="F156" s="205" t="s">
        <v>679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160</v>
      </c>
      <c r="AU156" s="17" t="s">
        <v>86</v>
      </c>
    </row>
    <row r="157" spans="1:65" s="13" customFormat="1" ht="11.25" x14ac:dyDescent="0.2">
      <c r="B157" s="209"/>
      <c r="C157" s="210"/>
      <c r="D157" s="204" t="s">
        <v>162</v>
      </c>
      <c r="E157" s="211" t="s">
        <v>1</v>
      </c>
      <c r="F157" s="212" t="s">
        <v>660</v>
      </c>
      <c r="G157" s="210"/>
      <c r="H157" s="211" t="s">
        <v>1</v>
      </c>
      <c r="I157" s="213"/>
      <c r="J157" s="210"/>
      <c r="K157" s="210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162</v>
      </c>
      <c r="AU157" s="218" t="s">
        <v>86</v>
      </c>
      <c r="AV157" s="13" t="s">
        <v>84</v>
      </c>
      <c r="AW157" s="13" t="s">
        <v>32</v>
      </c>
      <c r="AX157" s="13" t="s">
        <v>77</v>
      </c>
      <c r="AY157" s="218" t="s">
        <v>151</v>
      </c>
    </row>
    <row r="158" spans="1:65" s="13" customFormat="1" ht="11.25" x14ac:dyDescent="0.2">
      <c r="B158" s="209"/>
      <c r="C158" s="210"/>
      <c r="D158" s="204" t="s">
        <v>162</v>
      </c>
      <c r="E158" s="211" t="s">
        <v>1</v>
      </c>
      <c r="F158" s="212" t="s">
        <v>669</v>
      </c>
      <c r="G158" s="210"/>
      <c r="H158" s="211" t="s">
        <v>1</v>
      </c>
      <c r="I158" s="213"/>
      <c r="J158" s="210"/>
      <c r="K158" s="210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162</v>
      </c>
      <c r="AU158" s="218" t="s">
        <v>86</v>
      </c>
      <c r="AV158" s="13" t="s">
        <v>84</v>
      </c>
      <c r="AW158" s="13" t="s">
        <v>32</v>
      </c>
      <c r="AX158" s="13" t="s">
        <v>77</v>
      </c>
      <c r="AY158" s="218" t="s">
        <v>151</v>
      </c>
    </row>
    <row r="159" spans="1:65" s="14" customFormat="1" ht="11.25" x14ac:dyDescent="0.2">
      <c r="B159" s="219"/>
      <c r="C159" s="220"/>
      <c r="D159" s="204" t="s">
        <v>162</v>
      </c>
      <c r="E159" s="221" t="s">
        <v>1</v>
      </c>
      <c r="F159" s="222" t="s">
        <v>670</v>
      </c>
      <c r="G159" s="220"/>
      <c r="H159" s="223">
        <v>520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162</v>
      </c>
      <c r="AU159" s="229" t="s">
        <v>86</v>
      </c>
      <c r="AV159" s="14" t="s">
        <v>86</v>
      </c>
      <c r="AW159" s="14" t="s">
        <v>32</v>
      </c>
      <c r="AX159" s="14" t="s">
        <v>77</v>
      </c>
      <c r="AY159" s="229" t="s">
        <v>151</v>
      </c>
    </row>
    <row r="160" spans="1:65" s="2" customFormat="1" ht="21.75" customHeight="1" x14ac:dyDescent="0.2">
      <c r="A160" s="34"/>
      <c r="B160" s="35"/>
      <c r="C160" s="191" t="s">
        <v>195</v>
      </c>
      <c r="D160" s="191" t="s">
        <v>153</v>
      </c>
      <c r="E160" s="192" t="s">
        <v>680</v>
      </c>
      <c r="F160" s="193" t="s">
        <v>681</v>
      </c>
      <c r="G160" s="194" t="s">
        <v>167</v>
      </c>
      <c r="H160" s="195">
        <v>70</v>
      </c>
      <c r="I160" s="196"/>
      <c r="J160" s="197">
        <f>ROUND(I160*H160,2)</f>
        <v>0</v>
      </c>
      <c r="K160" s="193" t="s">
        <v>157</v>
      </c>
      <c r="L160" s="39"/>
      <c r="M160" s="198" t="s">
        <v>1</v>
      </c>
      <c r="N160" s="199" t="s">
        <v>42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158</v>
      </c>
      <c r="AT160" s="202" t="s">
        <v>153</v>
      </c>
      <c r="AU160" s="202" t="s">
        <v>86</v>
      </c>
      <c r="AY160" s="17" t="s">
        <v>151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84</v>
      </c>
      <c r="BK160" s="203">
        <f>ROUND(I160*H160,2)</f>
        <v>0</v>
      </c>
      <c r="BL160" s="17" t="s">
        <v>158</v>
      </c>
      <c r="BM160" s="202" t="s">
        <v>682</v>
      </c>
    </row>
    <row r="161" spans="1:65" s="2" customFormat="1" ht="11.25" x14ac:dyDescent="0.2">
      <c r="A161" s="34"/>
      <c r="B161" s="35"/>
      <c r="C161" s="36"/>
      <c r="D161" s="204" t="s">
        <v>160</v>
      </c>
      <c r="E161" s="36"/>
      <c r="F161" s="205" t="s">
        <v>683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160</v>
      </c>
      <c r="AU161" s="17" t="s">
        <v>86</v>
      </c>
    </row>
    <row r="162" spans="1:65" s="13" customFormat="1" ht="11.25" x14ac:dyDescent="0.2">
      <c r="B162" s="209"/>
      <c r="C162" s="210"/>
      <c r="D162" s="204" t="s">
        <v>162</v>
      </c>
      <c r="E162" s="211" t="s">
        <v>1</v>
      </c>
      <c r="F162" s="212" t="s">
        <v>659</v>
      </c>
      <c r="G162" s="210"/>
      <c r="H162" s="211" t="s">
        <v>1</v>
      </c>
      <c r="I162" s="213"/>
      <c r="J162" s="210"/>
      <c r="K162" s="210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162</v>
      </c>
      <c r="AU162" s="218" t="s">
        <v>86</v>
      </c>
      <c r="AV162" s="13" t="s">
        <v>84</v>
      </c>
      <c r="AW162" s="13" t="s">
        <v>32</v>
      </c>
      <c r="AX162" s="13" t="s">
        <v>77</v>
      </c>
      <c r="AY162" s="218" t="s">
        <v>151</v>
      </c>
    </row>
    <row r="163" spans="1:65" s="13" customFormat="1" ht="11.25" x14ac:dyDescent="0.2">
      <c r="B163" s="209"/>
      <c r="C163" s="210"/>
      <c r="D163" s="204" t="s">
        <v>162</v>
      </c>
      <c r="E163" s="211" t="s">
        <v>1</v>
      </c>
      <c r="F163" s="212" t="s">
        <v>684</v>
      </c>
      <c r="G163" s="210"/>
      <c r="H163" s="211" t="s">
        <v>1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162</v>
      </c>
      <c r="AU163" s="218" t="s">
        <v>86</v>
      </c>
      <c r="AV163" s="13" t="s">
        <v>84</v>
      </c>
      <c r="AW163" s="13" t="s">
        <v>32</v>
      </c>
      <c r="AX163" s="13" t="s">
        <v>77</v>
      </c>
      <c r="AY163" s="218" t="s">
        <v>151</v>
      </c>
    </row>
    <row r="164" spans="1:65" s="13" customFormat="1" ht="11.25" x14ac:dyDescent="0.2">
      <c r="B164" s="209"/>
      <c r="C164" s="210"/>
      <c r="D164" s="204" t="s">
        <v>162</v>
      </c>
      <c r="E164" s="211" t="s">
        <v>1</v>
      </c>
      <c r="F164" s="212" t="s">
        <v>685</v>
      </c>
      <c r="G164" s="210"/>
      <c r="H164" s="211" t="s">
        <v>1</v>
      </c>
      <c r="I164" s="213"/>
      <c r="J164" s="210"/>
      <c r="K164" s="210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162</v>
      </c>
      <c r="AU164" s="218" t="s">
        <v>86</v>
      </c>
      <c r="AV164" s="13" t="s">
        <v>84</v>
      </c>
      <c r="AW164" s="13" t="s">
        <v>32</v>
      </c>
      <c r="AX164" s="13" t="s">
        <v>77</v>
      </c>
      <c r="AY164" s="218" t="s">
        <v>151</v>
      </c>
    </row>
    <row r="165" spans="1:65" s="14" customFormat="1" ht="11.25" x14ac:dyDescent="0.2">
      <c r="B165" s="219"/>
      <c r="C165" s="220"/>
      <c r="D165" s="204" t="s">
        <v>162</v>
      </c>
      <c r="E165" s="221" t="s">
        <v>1</v>
      </c>
      <c r="F165" s="222" t="s">
        <v>686</v>
      </c>
      <c r="G165" s="220"/>
      <c r="H165" s="223">
        <v>70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162</v>
      </c>
      <c r="AU165" s="229" t="s">
        <v>86</v>
      </c>
      <c r="AV165" s="14" t="s">
        <v>86</v>
      </c>
      <c r="AW165" s="14" t="s">
        <v>32</v>
      </c>
      <c r="AX165" s="14" t="s">
        <v>77</v>
      </c>
      <c r="AY165" s="229" t="s">
        <v>151</v>
      </c>
    </row>
    <row r="166" spans="1:65" s="2" customFormat="1" ht="21.75" customHeight="1" x14ac:dyDescent="0.2">
      <c r="A166" s="34"/>
      <c r="B166" s="35"/>
      <c r="C166" s="191" t="s">
        <v>206</v>
      </c>
      <c r="D166" s="191" t="s">
        <v>153</v>
      </c>
      <c r="E166" s="192" t="s">
        <v>687</v>
      </c>
      <c r="F166" s="193" t="s">
        <v>688</v>
      </c>
      <c r="G166" s="194" t="s">
        <v>167</v>
      </c>
      <c r="H166" s="195">
        <v>418</v>
      </c>
      <c r="I166" s="196"/>
      <c r="J166" s="197">
        <f>ROUND(I166*H166,2)</f>
        <v>0</v>
      </c>
      <c r="K166" s="193" t="s">
        <v>157</v>
      </c>
      <c r="L166" s="39"/>
      <c r="M166" s="198" t="s">
        <v>1</v>
      </c>
      <c r="N166" s="199" t="s">
        <v>42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158</v>
      </c>
      <c r="AT166" s="202" t="s">
        <v>153</v>
      </c>
      <c r="AU166" s="202" t="s">
        <v>86</v>
      </c>
      <c r="AY166" s="17" t="s">
        <v>151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84</v>
      </c>
      <c r="BK166" s="203">
        <f>ROUND(I166*H166,2)</f>
        <v>0</v>
      </c>
      <c r="BL166" s="17" t="s">
        <v>158</v>
      </c>
      <c r="BM166" s="202" t="s">
        <v>689</v>
      </c>
    </row>
    <row r="167" spans="1:65" s="2" customFormat="1" ht="11.25" x14ac:dyDescent="0.2">
      <c r="A167" s="34"/>
      <c r="B167" s="35"/>
      <c r="C167" s="36"/>
      <c r="D167" s="204" t="s">
        <v>160</v>
      </c>
      <c r="E167" s="36"/>
      <c r="F167" s="205" t="s">
        <v>690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160</v>
      </c>
      <c r="AU167" s="17" t="s">
        <v>86</v>
      </c>
    </row>
    <row r="168" spans="1:65" s="13" customFormat="1" ht="11.25" x14ac:dyDescent="0.2">
      <c r="B168" s="209"/>
      <c r="C168" s="210"/>
      <c r="D168" s="204" t="s">
        <v>162</v>
      </c>
      <c r="E168" s="211" t="s">
        <v>1</v>
      </c>
      <c r="F168" s="212" t="s">
        <v>691</v>
      </c>
      <c r="G168" s="210"/>
      <c r="H168" s="211" t="s">
        <v>1</v>
      </c>
      <c r="I168" s="213"/>
      <c r="J168" s="210"/>
      <c r="K168" s="210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162</v>
      </c>
      <c r="AU168" s="218" t="s">
        <v>86</v>
      </c>
      <c r="AV168" s="13" t="s">
        <v>84</v>
      </c>
      <c r="AW168" s="13" t="s">
        <v>32</v>
      </c>
      <c r="AX168" s="13" t="s">
        <v>77</v>
      </c>
      <c r="AY168" s="218" t="s">
        <v>151</v>
      </c>
    </row>
    <row r="169" spans="1:65" s="14" customFormat="1" ht="11.25" x14ac:dyDescent="0.2">
      <c r="B169" s="219"/>
      <c r="C169" s="220"/>
      <c r="D169" s="204" t="s">
        <v>162</v>
      </c>
      <c r="E169" s="221" t="s">
        <v>1</v>
      </c>
      <c r="F169" s="222" t="s">
        <v>692</v>
      </c>
      <c r="G169" s="220"/>
      <c r="H169" s="223">
        <v>418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162</v>
      </c>
      <c r="AU169" s="229" t="s">
        <v>86</v>
      </c>
      <c r="AV169" s="14" t="s">
        <v>86</v>
      </c>
      <c r="AW169" s="14" t="s">
        <v>32</v>
      </c>
      <c r="AX169" s="14" t="s">
        <v>77</v>
      </c>
      <c r="AY169" s="229" t="s">
        <v>151</v>
      </c>
    </row>
    <row r="170" spans="1:65" s="2" customFormat="1" ht="16.5" customHeight="1" x14ac:dyDescent="0.2">
      <c r="A170" s="34"/>
      <c r="B170" s="35"/>
      <c r="C170" s="191" t="s">
        <v>211</v>
      </c>
      <c r="D170" s="191" t="s">
        <v>153</v>
      </c>
      <c r="E170" s="192" t="s">
        <v>693</v>
      </c>
      <c r="F170" s="193" t="s">
        <v>694</v>
      </c>
      <c r="G170" s="194" t="s">
        <v>167</v>
      </c>
      <c r="H170" s="195">
        <v>2.3519999999999999</v>
      </c>
      <c r="I170" s="196"/>
      <c r="J170" s="197">
        <f>ROUND(I170*H170,2)</f>
        <v>0</v>
      </c>
      <c r="K170" s="193" t="s">
        <v>157</v>
      </c>
      <c r="L170" s="39"/>
      <c r="M170" s="198" t="s">
        <v>1</v>
      </c>
      <c r="N170" s="199" t="s">
        <v>42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158</v>
      </c>
      <c r="AT170" s="202" t="s">
        <v>153</v>
      </c>
      <c r="AU170" s="202" t="s">
        <v>86</v>
      </c>
      <c r="AY170" s="17" t="s">
        <v>151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84</v>
      </c>
      <c r="BK170" s="203">
        <f>ROUND(I170*H170,2)</f>
        <v>0</v>
      </c>
      <c r="BL170" s="17" t="s">
        <v>158</v>
      </c>
      <c r="BM170" s="202" t="s">
        <v>695</v>
      </c>
    </row>
    <row r="171" spans="1:65" s="2" customFormat="1" ht="19.5" x14ac:dyDescent="0.2">
      <c r="A171" s="34"/>
      <c r="B171" s="35"/>
      <c r="C171" s="36"/>
      <c r="D171" s="204" t="s">
        <v>160</v>
      </c>
      <c r="E171" s="36"/>
      <c r="F171" s="205" t="s">
        <v>696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160</v>
      </c>
      <c r="AU171" s="17" t="s">
        <v>86</v>
      </c>
    </row>
    <row r="172" spans="1:65" s="13" customFormat="1" ht="11.25" x14ac:dyDescent="0.2">
      <c r="B172" s="209"/>
      <c r="C172" s="210"/>
      <c r="D172" s="204" t="s">
        <v>162</v>
      </c>
      <c r="E172" s="211" t="s">
        <v>1</v>
      </c>
      <c r="F172" s="212" t="s">
        <v>697</v>
      </c>
      <c r="G172" s="210"/>
      <c r="H172" s="211" t="s">
        <v>1</v>
      </c>
      <c r="I172" s="213"/>
      <c r="J172" s="210"/>
      <c r="K172" s="210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162</v>
      </c>
      <c r="AU172" s="218" t="s">
        <v>86</v>
      </c>
      <c r="AV172" s="13" t="s">
        <v>84</v>
      </c>
      <c r="AW172" s="13" t="s">
        <v>32</v>
      </c>
      <c r="AX172" s="13" t="s">
        <v>77</v>
      </c>
      <c r="AY172" s="218" t="s">
        <v>151</v>
      </c>
    </row>
    <row r="173" spans="1:65" s="13" customFormat="1" ht="11.25" x14ac:dyDescent="0.2">
      <c r="B173" s="209"/>
      <c r="C173" s="210"/>
      <c r="D173" s="204" t="s">
        <v>162</v>
      </c>
      <c r="E173" s="211" t="s">
        <v>1</v>
      </c>
      <c r="F173" s="212" t="s">
        <v>698</v>
      </c>
      <c r="G173" s="210"/>
      <c r="H173" s="211" t="s">
        <v>1</v>
      </c>
      <c r="I173" s="213"/>
      <c r="J173" s="210"/>
      <c r="K173" s="210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162</v>
      </c>
      <c r="AU173" s="218" t="s">
        <v>86</v>
      </c>
      <c r="AV173" s="13" t="s">
        <v>84</v>
      </c>
      <c r="AW173" s="13" t="s">
        <v>32</v>
      </c>
      <c r="AX173" s="13" t="s">
        <v>77</v>
      </c>
      <c r="AY173" s="218" t="s">
        <v>151</v>
      </c>
    </row>
    <row r="174" spans="1:65" s="14" customFormat="1" ht="11.25" x14ac:dyDescent="0.2">
      <c r="B174" s="219"/>
      <c r="C174" s="220"/>
      <c r="D174" s="204" t="s">
        <v>162</v>
      </c>
      <c r="E174" s="221" t="s">
        <v>1</v>
      </c>
      <c r="F174" s="222" t="s">
        <v>699</v>
      </c>
      <c r="G174" s="220"/>
      <c r="H174" s="223">
        <v>2.3519999999999999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162</v>
      </c>
      <c r="AU174" s="229" t="s">
        <v>86</v>
      </c>
      <c r="AV174" s="14" t="s">
        <v>86</v>
      </c>
      <c r="AW174" s="14" t="s">
        <v>32</v>
      </c>
      <c r="AX174" s="14" t="s">
        <v>77</v>
      </c>
      <c r="AY174" s="229" t="s">
        <v>151</v>
      </c>
    </row>
    <row r="175" spans="1:65" s="2" customFormat="1" ht="21.75" customHeight="1" x14ac:dyDescent="0.2">
      <c r="A175" s="34"/>
      <c r="B175" s="35"/>
      <c r="C175" s="191" t="s">
        <v>221</v>
      </c>
      <c r="D175" s="191" t="s">
        <v>153</v>
      </c>
      <c r="E175" s="192" t="s">
        <v>700</v>
      </c>
      <c r="F175" s="193" t="s">
        <v>701</v>
      </c>
      <c r="G175" s="194" t="s">
        <v>167</v>
      </c>
      <c r="H175" s="195">
        <v>9.4499999999999993</v>
      </c>
      <c r="I175" s="196"/>
      <c r="J175" s="197">
        <f>ROUND(I175*H175,2)</f>
        <v>0</v>
      </c>
      <c r="K175" s="193" t="s">
        <v>157</v>
      </c>
      <c r="L175" s="39"/>
      <c r="M175" s="198" t="s">
        <v>1</v>
      </c>
      <c r="N175" s="199" t="s">
        <v>42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158</v>
      </c>
      <c r="AT175" s="202" t="s">
        <v>153</v>
      </c>
      <c r="AU175" s="202" t="s">
        <v>86</v>
      </c>
      <c r="AY175" s="17" t="s">
        <v>151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84</v>
      </c>
      <c r="BK175" s="203">
        <f>ROUND(I175*H175,2)</f>
        <v>0</v>
      </c>
      <c r="BL175" s="17" t="s">
        <v>158</v>
      </c>
      <c r="BM175" s="202" t="s">
        <v>702</v>
      </c>
    </row>
    <row r="176" spans="1:65" s="2" customFormat="1" ht="19.5" x14ac:dyDescent="0.2">
      <c r="A176" s="34"/>
      <c r="B176" s="35"/>
      <c r="C176" s="36"/>
      <c r="D176" s="204" t="s">
        <v>160</v>
      </c>
      <c r="E176" s="36"/>
      <c r="F176" s="205" t="s">
        <v>703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160</v>
      </c>
      <c r="AU176" s="17" t="s">
        <v>86</v>
      </c>
    </row>
    <row r="177" spans="1:65" s="13" customFormat="1" ht="11.25" x14ac:dyDescent="0.2">
      <c r="B177" s="209"/>
      <c r="C177" s="210"/>
      <c r="D177" s="204" t="s">
        <v>162</v>
      </c>
      <c r="E177" s="211" t="s">
        <v>1</v>
      </c>
      <c r="F177" s="212" t="s">
        <v>704</v>
      </c>
      <c r="G177" s="210"/>
      <c r="H177" s="211" t="s">
        <v>1</v>
      </c>
      <c r="I177" s="213"/>
      <c r="J177" s="210"/>
      <c r="K177" s="210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162</v>
      </c>
      <c r="AU177" s="218" t="s">
        <v>86</v>
      </c>
      <c r="AV177" s="13" t="s">
        <v>84</v>
      </c>
      <c r="AW177" s="13" t="s">
        <v>32</v>
      </c>
      <c r="AX177" s="13" t="s">
        <v>77</v>
      </c>
      <c r="AY177" s="218" t="s">
        <v>151</v>
      </c>
    </row>
    <row r="178" spans="1:65" s="14" customFormat="1" ht="11.25" x14ac:dyDescent="0.2">
      <c r="B178" s="219"/>
      <c r="C178" s="220"/>
      <c r="D178" s="204" t="s">
        <v>162</v>
      </c>
      <c r="E178" s="221" t="s">
        <v>1</v>
      </c>
      <c r="F178" s="222" t="s">
        <v>705</v>
      </c>
      <c r="G178" s="220"/>
      <c r="H178" s="223">
        <v>9.4499999999999993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162</v>
      </c>
      <c r="AU178" s="229" t="s">
        <v>86</v>
      </c>
      <c r="AV178" s="14" t="s">
        <v>86</v>
      </c>
      <c r="AW178" s="14" t="s">
        <v>32</v>
      </c>
      <c r="AX178" s="14" t="s">
        <v>77</v>
      </c>
      <c r="AY178" s="229" t="s">
        <v>151</v>
      </c>
    </row>
    <row r="179" spans="1:65" s="2" customFormat="1" ht="21.75" customHeight="1" x14ac:dyDescent="0.2">
      <c r="A179" s="34"/>
      <c r="B179" s="35"/>
      <c r="C179" s="191" t="s">
        <v>232</v>
      </c>
      <c r="D179" s="191" t="s">
        <v>153</v>
      </c>
      <c r="E179" s="192" t="s">
        <v>212</v>
      </c>
      <c r="F179" s="193" t="s">
        <v>213</v>
      </c>
      <c r="G179" s="194" t="s">
        <v>167</v>
      </c>
      <c r="H179" s="195">
        <v>102.76</v>
      </c>
      <c r="I179" s="196"/>
      <c r="J179" s="197">
        <f>ROUND(I179*H179,2)</f>
        <v>0</v>
      </c>
      <c r="K179" s="193" t="s">
        <v>157</v>
      </c>
      <c r="L179" s="39"/>
      <c r="M179" s="198" t="s">
        <v>1</v>
      </c>
      <c r="N179" s="199" t="s">
        <v>42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158</v>
      </c>
      <c r="AT179" s="202" t="s">
        <v>153</v>
      </c>
      <c r="AU179" s="202" t="s">
        <v>86</v>
      </c>
      <c r="AY179" s="17" t="s">
        <v>151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84</v>
      </c>
      <c r="BK179" s="203">
        <f>ROUND(I179*H179,2)</f>
        <v>0</v>
      </c>
      <c r="BL179" s="17" t="s">
        <v>158</v>
      </c>
      <c r="BM179" s="202" t="s">
        <v>706</v>
      </c>
    </row>
    <row r="180" spans="1:65" s="2" customFormat="1" ht="19.5" x14ac:dyDescent="0.2">
      <c r="A180" s="34"/>
      <c r="B180" s="35"/>
      <c r="C180" s="36"/>
      <c r="D180" s="204" t="s">
        <v>160</v>
      </c>
      <c r="E180" s="36"/>
      <c r="F180" s="205" t="s">
        <v>215</v>
      </c>
      <c r="G180" s="36"/>
      <c r="H180" s="36"/>
      <c r="I180" s="206"/>
      <c r="J180" s="36"/>
      <c r="K180" s="36"/>
      <c r="L180" s="39"/>
      <c r="M180" s="207"/>
      <c r="N180" s="208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160</v>
      </c>
      <c r="AU180" s="17" t="s">
        <v>86</v>
      </c>
    </row>
    <row r="181" spans="1:65" s="13" customFormat="1" ht="11.25" x14ac:dyDescent="0.2">
      <c r="B181" s="209"/>
      <c r="C181" s="210"/>
      <c r="D181" s="204" t="s">
        <v>162</v>
      </c>
      <c r="E181" s="211" t="s">
        <v>1</v>
      </c>
      <c r="F181" s="212" t="s">
        <v>659</v>
      </c>
      <c r="G181" s="210"/>
      <c r="H181" s="211" t="s">
        <v>1</v>
      </c>
      <c r="I181" s="213"/>
      <c r="J181" s="210"/>
      <c r="K181" s="210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162</v>
      </c>
      <c r="AU181" s="218" t="s">
        <v>86</v>
      </c>
      <c r="AV181" s="13" t="s">
        <v>84</v>
      </c>
      <c r="AW181" s="13" t="s">
        <v>32</v>
      </c>
      <c r="AX181" s="13" t="s">
        <v>77</v>
      </c>
      <c r="AY181" s="218" t="s">
        <v>151</v>
      </c>
    </row>
    <row r="182" spans="1:65" s="13" customFormat="1" ht="11.25" x14ac:dyDescent="0.2">
      <c r="B182" s="209"/>
      <c r="C182" s="210"/>
      <c r="D182" s="204" t="s">
        <v>162</v>
      </c>
      <c r="E182" s="211" t="s">
        <v>1</v>
      </c>
      <c r="F182" s="212" t="s">
        <v>707</v>
      </c>
      <c r="G182" s="210"/>
      <c r="H182" s="211" t="s">
        <v>1</v>
      </c>
      <c r="I182" s="213"/>
      <c r="J182" s="210"/>
      <c r="K182" s="210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162</v>
      </c>
      <c r="AU182" s="218" t="s">
        <v>86</v>
      </c>
      <c r="AV182" s="13" t="s">
        <v>84</v>
      </c>
      <c r="AW182" s="13" t="s">
        <v>32</v>
      </c>
      <c r="AX182" s="13" t="s">
        <v>77</v>
      </c>
      <c r="AY182" s="218" t="s">
        <v>151</v>
      </c>
    </row>
    <row r="183" spans="1:65" s="14" customFormat="1" ht="11.25" x14ac:dyDescent="0.2">
      <c r="B183" s="219"/>
      <c r="C183" s="220"/>
      <c r="D183" s="204" t="s">
        <v>162</v>
      </c>
      <c r="E183" s="221" t="s">
        <v>1</v>
      </c>
      <c r="F183" s="222" t="s">
        <v>708</v>
      </c>
      <c r="G183" s="220"/>
      <c r="H183" s="223">
        <v>100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162</v>
      </c>
      <c r="AU183" s="229" t="s">
        <v>86</v>
      </c>
      <c r="AV183" s="14" t="s">
        <v>86</v>
      </c>
      <c r="AW183" s="14" t="s">
        <v>32</v>
      </c>
      <c r="AX183" s="14" t="s">
        <v>77</v>
      </c>
      <c r="AY183" s="229" t="s">
        <v>151</v>
      </c>
    </row>
    <row r="184" spans="1:65" s="13" customFormat="1" ht="11.25" x14ac:dyDescent="0.2">
      <c r="B184" s="209"/>
      <c r="C184" s="210"/>
      <c r="D184" s="204" t="s">
        <v>162</v>
      </c>
      <c r="E184" s="211" t="s">
        <v>1</v>
      </c>
      <c r="F184" s="212" t="s">
        <v>697</v>
      </c>
      <c r="G184" s="210"/>
      <c r="H184" s="211" t="s">
        <v>1</v>
      </c>
      <c r="I184" s="213"/>
      <c r="J184" s="210"/>
      <c r="K184" s="210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162</v>
      </c>
      <c r="AU184" s="218" t="s">
        <v>86</v>
      </c>
      <c r="AV184" s="13" t="s">
        <v>84</v>
      </c>
      <c r="AW184" s="13" t="s">
        <v>32</v>
      </c>
      <c r="AX184" s="13" t="s">
        <v>77</v>
      </c>
      <c r="AY184" s="218" t="s">
        <v>151</v>
      </c>
    </row>
    <row r="185" spans="1:65" s="13" customFormat="1" ht="11.25" x14ac:dyDescent="0.2">
      <c r="B185" s="209"/>
      <c r="C185" s="210"/>
      <c r="D185" s="204" t="s">
        <v>162</v>
      </c>
      <c r="E185" s="211" t="s">
        <v>1</v>
      </c>
      <c r="F185" s="212" t="s">
        <v>698</v>
      </c>
      <c r="G185" s="210"/>
      <c r="H185" s="211" t="s">
        <v>1</v>
      </c>
      <c r="I185" s="213"/>
      <c r="J185" s="210"/>
      <c r="K185" s="210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162</v>
      </c>
      <c r="AU185" s="218" t="s">
        <v>86</v>
      </c>
      <c r="AV185" s="13" t="s">
        <v>84</v>
      </c>
      <c r="AW185" s="13" t="s">
        <v>32</v>
      </c>
      <c r="AX185" s="13" t="s">
        <v>77</v>
      </c>
      <c r="AY185" s="218" t="s">
        <v>151</v>
      </c>
    </row>
    <row r="186" spans="1:65" s="14" customFormat="1" ht="11.25" x14ac:dyDescent="0.2">
      <c r="B186" s="219"/>
      <c r="C186" s="220"/>
      <c r="D186" s="204" t="s">
        <v>162</v>
      </c>
      <c r="E186" s="221" t="s">
        <v>1</v>
      </c>
      <c r="F186" s="222" t="s">
        <v>709</v>
      </c>
      <c r="G186" s="220"/>
      <c r="H186" s="223">
        <v>2.76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162</v>
      </c>
      <c r="AU186" s="229" t="s">
        <v>86</v>
      </c>
      <c r="AV186" s="14" t="s">
        <v>86</v>
      </c>
      <c r="AW186" s="14" t="s">
        <v>32</v>
      </c>
      <c r="AX186" s="14" t="s">
        <v>77</v>
      </c>
      <c r="AY186" s="229" t="s">
        <v>151</v>
      </c>
    </row>
    <row r="187" spans="1:65" s="2" customFormat="1" ht="21.75" customHeight="1" x14ac:dyDescent="0.2">
      <c r="A187" s="34"/>
      <c r="B187" s="35"/>
      <c r="C187" s="191" t="s">
        <v>237</v>
      </c>
      <c r="D187" s="191" t="s">
        <v>153</v>
      </c>
      <c r="E187" s="192" t="s">
        <v>710</v>
      </c>
      <c r="F187" s="193" t="s">
        <v>711</v>
      </c>
      <c r="G187" s="194" t="s">
        <v>167</v>
      </c>
      <c r="H187" s="195">
        <v>448.42200000000003</v>
      </c>
      <c r="I187" s="196"/>
      <c r="J187" s="197">
        <f>ROUND(I187*H187,2)</f>
        <v>0</v>
      </c>
      <c r="K187" s="193" t="s">
        <v>157</v>
      </c>
      <c r="L187" s="39"/>
      <c r="M187" s="198" t="s">
        <v>1</v>
      </c>
      <c r="N187" s="199" t="s">
        <v>42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158</v>
      </c>
      <c r="AT187" s="202" t="s">
        <v>153</v>
      </c>
      <c r="AU187" s="202" t="s">
        <v>86</v>
      </c>
      <c r="AY187" s="17" t="s">
        <v>151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84</v>
      </c>
      <c r="BK187" s="203">
        <f>ROUND(I187*H187,2)</f>
        <v>0</v>
      </c>
      <c r="BL187" s="17" t="s">
        <v>158</v>
      </c>
      <c r="BM187" s="202" t="s">
        <v>712</v>
      </c>
    </row>
    <row r="188" spans="1:65" s="2" customFormat="1" ht="19.5" x14ac:dyDescent="0.2">
      <c r="A188" s="34"/>
      <c r="B188" s="35"/>
      <c r="C188" s="36"/>
      <c r="D188" s="204" t="s">
        <v>160</v>
      </c>
      <c r="E188" s="36"/>
      <c r="F188" s="205" t="s">
        <v>713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160</v>
      </c>
      <c r="AU188" s="17" t="s">
        <v>86</v>
      </c>
    </row>
    <row r="189" spans="1:65" s="13" customFormat="1" ht="11.25" x14ac:dyDescent="0.2">
      <c r="B189" s="209"/>
      <c r="C189" s="210"/>
      <c r="D189" s="204" t="s">
        <v>162</v>
      </c>
      <c r="E189" s="211" t="s">
        <v>1</v>
      </c>
      <c r="F189" s="212" t="s">
        <v>659</v>
      </c>
      <c r="G189" s="210"/>
      <c r="H189" s="211" t="s">
        <v>1</v>
      </c>
      <c r="I189" s="213"/>
      <c r="J189" s="210"/>
      <c r="K189" s="210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162</v>
      </c>
      <c r="AU189" s="218" t="s">
        <v>86</v>
      </c>
      <c r="AV189" s="13" t="s">
        <v>84</v>
      </c>
      <c r="AW189" s="13" t="s">
        <v>32</v>
      </c>
      <c r="AX189" s="13" t="s">
        <v>77</v>
      </c>
      <c r="AY189" s="218" t="s">
        <v>151</v>
      </c>
    </row>
    <row r="190" spans="1:65" s="13" customFormat="1" ht="11.25" x14ac:dyDescent="0.2">
      <c r="B190" s="209"/>
      <c r="C190" s="210"/>
      <c r="D190" s="204" t="s">
        <v>162</v>
      </c>
      <c r="E190" s="211" t="s">
        <v>1</v>
      </c>
      <c r="F190" s="212" t="s">
        <v>684</v>
      </c>
      <c r="G190" s="210"/>
      <c r="H190" s="211" t="s">
        <v>1</v>
      </c>
      <c r="I190" s="213"/>
      <c r="J190" s="210"/>
      <c r="K190" s="210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162</v>
      </c>
      <c r="AU190" s="218" t="s">
        <v>86</v>
      </c>
      <c r="AV190" s="13" t="s">
        <v>84</v>
      </c>
      <c r="AW190" s="13" t="s">
        <v>32</v>
      </c>
      <c r="AX190" s="13" t="s">
        <v>77</v>
      </c>
      <c r="AY190" s="218" t="s">
        <v>151</v>
      </c>
    </row>
    <row r="191" spans="1:65" s="13" customFormat="1" ht="11.25" x14ac:dyDescent="0.2">
      <c r="B191" s="209"/>
      <c r="C191" s="210"/>
      <c r="D191" s="204" t="s">
        <v>162</v>
      </c>
      <c r="E191" s="211" t="s">
        <v>1</v>
      </c>
      <c r="F191" s="212" t="s">
        <v>685</v>
      </c>
      <c r="G191" s="210"/>
      <c r="H191" s="211" t="s">
        <v>1</v>
      </c>
      <c r="I191" s="213"/>
      <c r="J191" s="210"/>
      <c r="K191" s="210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162</v>
      </c>
      <c r="AU191" s="218" t="s">
        <v>86</v>
      </c>
      <c r="AV191" s="13" t="s">
        <v>84</v>
      </c>
      <c r="AW191" s="13" t="s">
        <v>32</v>
      </c>
      <c r="AX191" s="13" t="s">
        <v>77</v>
      </c>
      <c r="AY191" s="218" t="s">
        <v>151</v>
      </c>
    </row>
    <row r="192" spans="1:65" s="14" customFormat="1" ht="11.25" x14ac:dyDescent="0.2">
      <c r="B192" s="219"/>
      <c r="C192" s="220"/>
      <c r="D192" s="204" t="s">
        <v>162</v>
      </c>
      <c r="E192" s="221" t="s">
        <v>1</v>
      </c>
      <c r="F192" s="222" t="s">
        <v>686</v>
      </c>
      <c r="G192" s="220"/>
      <c r="H192" s="223">
        <v>70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162</v>
      </c>
      <c r="AU192" s="229" t="s">
        <v>86</v>
      </c>
      <c r="AV192" s="14" t="s">
        <v>86</v>
      </c>
      <c r="AW192" s="14" t="s">
        <v>32</v>
      </c>
      <c r="AX192" s="14" t="s">
        <v>77</v>
      </c>
      <c r="AY192" s="229" t="s">
        <v>151</v>
      </c>
    </row>
    <row r="193" spans="1:65" s="13" customFormat="1" ht="11.25" x14ac:dyDescent="0.2">
      <c r="B193" s="209"/>
      <c r="C193" s="210"/>
      <c r="D193" s="204" t="s">
        <v>162</v>
      </c>
      <c r="E193" s="211" t="s">
        <v>1</v>
      </c>
      <c r="F193" s="212" t="s">
        <v>691</v>
      </c>
      <c r="G193" s="210"/>
      <c r="H193" s="211" t="s">
        <v>1</v>
      </c>
      <c r="I193" s="213"/>
      <c r="J193" s="210"/>
      <c r="K193" s="210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162</v>
      </c>
      <c r="AU193" s="218" t="s">
        <v>86</v>
      </c>
      <c r="AV193" s="13" t="s">
        <v>84</v>
      </c>
      <c r="AW193" s="13" t="s">
        <v>32</v>
      </c>
      <c r="AX193" s="13" t="s">
        <v>77</v>
      </c>
      <c r="AY193" s="218" t="s">
        <v>151</v>
      </c>
    </row>
    <row r="194" spans="1:65" s="14" customFormat="1" ht="11.25" x14ac:dyDescent="0.2">
      <c r="B194" s="219"/>
      <c r="C194" s="220"/>
      <c r="D194" s="204" t="s">
        <v>162</v>
      </c>
      <c r="E194" s="221" t="s">
        <v>1</v>
      </c>
      <c r="F194" s="222" t="s">
        <v>692</v>
      </c>
      <c r="G194" s="220"/>
      <c r="H194" s="223">
        <v>418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162</v>
      </c>
      <c r="AU194" s="229" t="s">
        <v>86</v>
      </c>
      <c r="AV194" s="14" t="s">
        <v>86</v>
      </c>
      <c r="AW194" s="14" t="s">
        <v>32</v>
      </c>
      <c r="AX194" s="14" t="s">
        <v>77</v>
      </c>
      <c r="AY194" s="229" t="s">
        <v>151</v>
      </c>
    </row>
    <row r="195" spans="1:65" s="13" customFormat="1" ht="11.25" x14ac:dyDescent="0.2">
      <c r="B195" s="209"/>
      <c r="C195" s="210"/>
      <c r="D195" s="204" t="s">
        <v>162</v>
      </c>
      <c r="E195" s="211" t="s">
        <v>1</v>
      </c>
      <c r="F195" s="212" t="s">
        <v>704</v>
      </c>
      <c r="G195" s="210"/>
      <c r="H195" s="211" t="s">
        <v>1</v>
      </c>
      <c r="I195" s="213"/>
      <c r="J195" s="210"/>
      <c r="K195" s="210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162</v>
      </c>
      <c r="AU195" s="218" t="s">
        <v>86</v>
      </c>
      <c r="AV195" s="13" t="s">
        <v>84</v>
      </c>
      <c r="AW195" s="13" t="s">
        <v>32</v>
      </c>
      <c r="AX195" s="13" t="s">
        <v>77</v>
      </c>
      <c r="AY195" s="218" t="s">
        <v>151</v>
      </c>
    </row>
    <row r="196" spans="1:65" s="14" customFormat="1" ht="11.25" x14ac:dyDescent="0.2">
      <c r="B196" s="219"/>
      <c r="C196" s="220"/>
      <c r="D196" s="204" t="s">
        <v>162</v>
      </c>
      <c r="E196" s="221" t="s">
        <v>1</v>
      </c>
      <c r="F196" s="222" t="s">
        <v>705</v>
      </c>
      <c r="G196" s="220"/>
      <c r="H196" s="223">
        <v>9.4499999999999993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162</v>
      </c>
      <c r="AU196" s="229" t="s">
        <v>86</v>
      </c>
      <c r="AV196" s="14" t="s">
        <v>86</v>
      </c>
      <c r="AW196" s="14" t="s">
        <v>32</v>
      </c>
      <c r="AX196" s="14" t="s">
        <v>77</v>
      </c>
      <c r="AY196" s="229" t="s">
        <v>151</v>
      </c>
    </row>
    <row r="197" spans="1:65" s="13" customFormat="1" ht="11.25" x14ac:dyDescent="0.2">
      <c r="B197" s="209"/>
      <c r="C197" s="210"/>
      <c r="D197" s="204" t="s">
        <v>162</v>
      </c>
      <c r="E197" s="211" t="s">
        <v>1</v>
      </c>
      <c r="F197" s="212" t="s">
        <v>659</v>
      </c>
      <c r="G197" s="210"/>
      <c r="H197" s="211" t="s">
        <v>1</v>
      </c>
      <c r="I197" s="213"/>
      <c r="J197" s="210"/>
      <c r="K197" s="210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162</v>
      </c>
      <c r="AU197" s="218" t="s">
        <v>86</v>
      </c>
      <c r="AV197" s="13" t="s">
        <v>84</v>
      </c>
      <c r="AW197" s="13" t="s">
        <v>32</v>
      </c>
      <c r="AX197" s="13" t="s">
        <v>77</v>
      </c>
      <c r="AY197" s="218" t="s">
        <v>151</v>
      </c>
    </row>
    <row r="198" spans="1:65" s="13" customFormat="1" ht="11.25" x14ac:dyDescent="0.2">
      <c r="B198" s="209"/>
      <c r="C198" s="210"/>
      <c r="D198" s="204" t="s">
        <v>162</v>
      </c>
      <c r="E198" s="211" t="s">
        <v>1</v>
      </c>
      <c r="F198" s="212" t="s">
        <v>714</v>
      </c>
      <c r="G198" s="210"/>
      <c r="H198" s="211" t="s">
        <v>1</v>
      </c>
      <c r="I198" s="213"/>
      <c r="J198" s="210"/>
      <c r="K198" s="210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162</v>
      </c>
      <c r="AU198" s="218" t="s">
        <v>86</v>
      </c>
      <c r="AV198" s="13" t="s">
        <v>84</v>
      </c>
      <c r="AW198" s="13" t="s">
        <v>32</v>
      </c>
      <c r="AX198" s="13" t="s">
        <v>77</v>
      </c>
      <c r="AY198" s="218" t="s">
        <v>151</v>
      </c>
    </row>
    <row r="199" spans="1:65" s="14" customFormat="1" ht="11.25" x14ac:dyDescent="0.2">
      <c r="B199" s="219"/>
      <c r="C199" s="220"/>
      <c r="D199" s="204" t="s">
        <v>162</v>
      </c>
      <c r="E199" s="221" t="s">
        <v>1</v>
      </c>
      <c r="F199" s="222" t="s">
        <v>715</v>
      </c>
      <c r="G199" s="220"/>
      <c r="H199" s="223">
        <v>-50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162</v>
      </c>
      <c r="AU199" s="229" t="s">
        <v>86</v>
      </c>
      <c r="AV199" s="14" t="s">
        <v>86</v>
      </c>
      <c r="AW199" s="14" t="s">
        <v>32</v>
      </c>
      <c r="AX199" s="14" t="s">
        <v>77</v>
      </c>
      <c r="AY199" s="229" t="s">
        <v>151</v>
      </c>
    </row>
    <row r="200" spans="1:65" s="13" customFormat="1" ht="11.25" x14ac:dyDescent="0.2">
      <c r="B200" s="209"/>
      <c r="C200" s="210"/>
      <c r="D200" s="204" t="s">
        <v>162</v>
      </c>
      <c r="E200" s="211" t="s">
        <v>1</v>
      </c>
      <c r="F200" s="212" t="s">
        <v>697</v>
      </c>
      <c r="G200" s="210"/>
      <c r="H200" s="211" t="s">
        <v>1</v>
      </c>
      <c r="I200" s="213"/>
      <c r="J200" s="210"/>
      <c r="K200" s="210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162</v>
      </c>
      <c r="AU200" s="218" t="s">
        <v>86</v>
      </c>
      <c r="AV200" s="13" t="s">
        <v>84</v>
      </c>
      <c r="AW200" s="13" t="s">
        <v>32</v>
      </c>
      <c r="AX200" s="13" t="s">
        <v>77</v>
      </c>
      <c r="AY200" s="218" t="s">
        <v>151</v>
      </c>
    </row>
    <row r="201" spans="1:65" s="13" customFormat="1" ht="11.25" x14ac:dyDescent="0.2">
      <c r="B201" s="209"/>
      <c r="C201" s="210"/>
      <c r="D201" s="204" t="s">
        <v>162</v>
      </c>
      <c r="E201" s="211" t="s">
        <v>1</v>
      </c>
      <c r="F201" s="212" t="s">
        <v>698</v>
      </c>
      <c r="G201" s="210"/>
      <c r="H201" s="211" t="s">
        <v>1</v>
      </c>
      <c r="I201" s="213"/>
      <c r="J201" s="210"/>
      <c r="K201" s="210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162</v>
      </c>
      <c r="AU201" s="218" t="s">
        <v>86</v>
      </c>
      <c r="AV201" s="13" t="s">
        <v>84</v>
      </c>
      <c r="AW201" s="13" t="s">
        <v>32</v>
      </c>
      <c r="AX201" s="13" t="s">
        <v>77</v>
      </c>
      <c r="AY201" s="218" t="s">
        <v>151</v>
      </c>
    </row>
    <row r="202" spans="1:65" s="14" customFormat="1" ht="11.25" x14ac:dyDescent="0.2">
      <c r="B202" s="219"/>
      <c r="C202" s="220"/>
      <c r="D202" s="204" t="s">
        <v>162</v>
      </c>
      <c r="E202" s="221" t="s">
        <v>1</v>
      </c>
      <c r="F202" s="222" t="s">
        <v>716</v>
      </c>
      <c r="G202" s="220"/>
      <c r="H202" s="223">
        <v>0.97199999999999998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162</v>
      </c>
      <c r="AU202" s="229" t="s">
        <v>86</v>
      </c>
      <c r="AV202" s="14" t="s">
        <v>86</v>
      </c>
      <c r="AW202" s="14" t="s">
        <v>32</v>
      </c>
      <c r="AX202" s="14" t="s">
        <v>77</v>
      </c>
      <c r="AY202" s="229" t="s">
        <v>151</v>
      </c>
    </row>
    <row r="203" spans="1:65" s="2" customFormat="1" ht="24.2" customHeight="1" x14ac:dyDescent="0.2">
      <c r="A203" s="34"/>
      <c r="B203" s="35"/>
      <c r="C203" s="191" t="s">
        <v>242</v>
      </c>
      <c r="D203" s="191" t="s">
        <v>153</v>
      </c>
      <c r="E203" s="192" t="s">
        <v>717</v>
      </c>
      <c r="F203" s="193" t="s">
        <v>718</v>
      </c>
      <c r="G203" s="194" t="s">
        <v>167</v>
      </c>
      <c r="H203" s="195">
        <v>6726.33</v>
      </c>
      <c r="I203" s="196"/>
      <c r="J203" s="197">
        <f>ROUND(I203*H203,2)</f>
        <v>0</v>
      </c>
      <c r="K203" s="193" t="s">
        <v>157</v>
      </c>
      <c r="L203" s="39"/>
      <c r="M203" s="198" t="s">
        <v>1</v>
      </c>
      <c r="N203" s="199" t="s">
        <v>42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158</v>
      </c>
      <c r="AT203" s="202" t="s">
        <v>153</v>
      </c>
      <c r="AU203" s="202" t="s">
        <v>86</v>
      </c>
      <c r="AY203" s="17" t="s">
        <v>151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84</v>
      </c>
      <c r="BK203" s="203">
        <f>ROUND(I203*H203,2)</f>
        <v>0</v>
      </c>
      <c r="BL203" s="17" t="s">
        <v>158</v>
      </c>
      <c r="BM203" s="202" t="s">
        <v>719</v>
      </c>
    </row>
    <row r="204" spans="1:65" s="2" customFormat="1" ht="19.5" x14ac:dyDescent="0.2">
      <c r="A204" s="34"/>
      <c r="B204" s="35"/>
      <c r="C204" s="36"/>
      <c r="D204" s="204" t="s">
        <v>160</v>
      </c>
      <c r="E204" s="36"/>
      <c r="F204" s="205" t="s">
        <v>720</v>
      </c>
      <c r="G204" s="36"/>
      <c r="H204" s="36"/>
      <c r="I204" s="206"/>
      <c r="J204" s="36"/>
      <c r="K204" s="36"/>
      <c r="L204" s="39"/>
      <c r="M204" s="207"/>
      <c r="N204" s="208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160</v>
      </c>
      <c r="AU204" s="17" t="s">
        <v>86</v>
      </c>
    </row>
    <row r="205" spans="1:65" s="13" customFormat="1" ht="11.25" x14ac:dyDescent="0.2">
      <c r="B205" s="209"/>
      <c r="C205" s="210"/>
      <c r="D205" s="204" t="s">
        <v>162</v>
      </c>
      <c r="E205" s="211" t="s">
        <v>1</v>
      </c>
      <c r="F205" s="212" t="s">
        <v>659</v>
      </c>
      <c r="G205" s="210"/>
      <c r="H205" s="211" t="s">
        <v>1</v>
      </c>
      <c r="I205" s="213"/>
      <c r="J205" s="210"/>
      <c r="K205" s="210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162</v>
      </c>
      <c r="AU205" s="218" t="s">
        <v>86</v>
      </c>
      <c r="AV205" s="13" t="s">
        <v>84</v>
      </c>
      <c r="AW205" s="13" t="s">
        <v>32</v>
      </c>
      <c r="AX205" s="13" t="s">
        <v>77</v>
      </c>
      <c r="AY205" s="218" t="s">
        <v>151</v>
      </c>
    </row>
    <row r="206" spans="1:65" s="13" customFormat="1" ht="11.25" x14ac:dyDescent="0.2">
      <c r="B206" s="209"/>
      <c r="C206" s="210"/>
      <c r="D206" s="204" t="s">
        <v>162</v>
      </c>
      <c r="E206" s="211" t="s">
        <v>1</v>
      </c>
      <c r="F206" s="212" t="s">
        <v>684</v>
      </c>
      <c r="G206" s="210"/>
      <c r="H206" s="211" t="s">
        <v>1</v>
      </c>
      <c r="I206" s="213"/>
      <c r="J206" s="210"/>
      <c r="K206" s="210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162</v>
      </c>
      <c r="AU206" s="218" t="s">
        <v>86</v>
      </c>
      <c r="AV206" s="13" t="s">
        <v>84</v>
      </c>
      <c r="AW206" s="13" t="s">
        <v>32</v>
      </c>
      <c r="AX206" s="13" t="s">
        <v>77</v>
      </c>
      <c r="AY206" s="218" t="s">
        <v>151</v>
      </c>
    </row>
    <row r="207" spans="1:65" s="13" customFormat="1" ht="11.25" x14ac:dyDescent="0.2">
      <c r="B207" s="209"/>
      <c r="C207" s="210"/>
      <c r="D207" s="204" t="s">
        <v>162</v>
      </c>
      <c r="E207" s="211" t="s">
        <v>1</v>
      </c>
      <c r="F207" s="212" t="s">
        <v>685</v>
      </c>
      <c r="G207" s="210"/>
      <c r="H207" s="211" t="s">
        <v>1</v>
      </c>
      <c r="I207" s="213"/>
      <c r="J207" s="210"/>
      <c r="K207" s="210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162</v>
      </c>
      <c r="AU207" s="218" t="s">
        <v>86</v>
      </c>
      <c r="AV207" s="13" t="s">
        <v>84</v>
      </c>
      <c r="AW207" s="13" t="s">
        <v>32</v>
      </c>
      <c r="AX207" s="13" t="s">
        <v>77</v>
      </c>
      <c r="AY207" s="218" t="s">
        <v>151</v>
      </c>
    </row>
    <row r="208" spans="1:65" s="14" customFormat="1" ht="11.25" x14ac:dyDescent="0.2">
      <c r="B208" s="219"/>
      <c r="C208" s="220"/>
      <c r="D208" s="204" t="s">
        <v>162</v>
      </c>
      <c r="E208" s="221" t="s">
        <v>1</v>
      </c>
      <c r="F208" s="222" t="s">
        <v>686</v>
      </c>
      <c r="G208" s="220"/>
      <c r="H208" s="223">
        <v>70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162</v>
      </c>
      <c r="AU208" s="229" t="s">
        <v>86</v>
      </c>
      <c r="AV208" s="14" t="s">
        <v>86</v>
      </c>
      <c r="AW208" s="14" t="s">
        <v>32</v>
      </c>
      <c r="AX208" s="14" t="s">
        <v>77</v>
      </c>
      <c r="AY208" s="229" t="s">
        <v>151</v>
      </c>
    </row>
    <row r="209" spans="1:65" s="13" customFormat="1" ht="11.25" x14ac:dyDescent="0.2">
      <c r="B209" s="209"/>
      <c r="C209" s="210"/>
      <c r="D209" s="204" t="s">
        <v>162</v>
      </c>
      <c r="E209" s="211" t="s">
        <v>1</v>
      </c>
      <c r="F209" s="212" t="s">
        <v>691</v>
      </c>
      <c r="G209" s="210"/>
      <c r="H209" s="211" t="s">
        <v>1</v>
      </c>
      <c r="I209" s="213"/>
      <c r="J209" s="210"/>
      <c r="K209" s="210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162</v>
      </c>
      <c r="AU209" s="218" t="s">
        <v>86</v>
      </c>
      <c r="AV209" s="13" t="s">
        <v>84</v>
      </c>
      <c r="AW209" s="13" t="s">
        <v>32</v>
      </c>
      <c r="AX209" s="13" t="s">
        <v>77</v>
      </c>
      <c r="AY209" s="218" t="s">
        <v>151</v>
      </c>
    </row>
    <row r="210" spans="1:65" s="14" customFormat="1" ht="11.25" x14ac:dyDescent="0.2">
      <c r="B210" s="219"/>
      <c r="C210" s="220"/>
      <c r="D210" s="204" t="s">
        <v>162</v>
      </c>
      <c r="E210" s="221" t="s">
        <v>1</v>
      </c>
      <c r="F210" s="222" t="s">
        <v>692</v>
      </c>
      <c r="G210" s="220"/>
      <c r="H210" s="223">
        <v>418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162</v>
      </c>
      <c r="AU210" s="229" t="s">
        <v>86</v>
      </c>
      <c r="AV210" s="14" t="s">
        <v>86</v>
      </c>
      <c r="AW210" s="14" t="s">
        <v>32</v>
      </c>
      <c r="AX210" s="14" t="s">
        <v>77</v>
      </c>
      <c r="AY210" s="229" t="s">
        <v>151</v>
      </c>
    </row>
    <row r="211" spans="1:65" s="13" customFormat="1" ht="11.25" x14ac:dyDescent="0.2">
      <c r="B211" s="209"/>
      <c r="C211" s="210"/>
      <c r="D211" s="204" t="s">
        <v>162</v>
      </c>
      <c r="E211" s="211" t="s">
        <v>1</v>
      </c>
      <c r="F211" s="212" t="s">
        <v>704</v>
      </c>
      <c r="G211" s="210"/>
      <c r="H211" s="211" t="s">
        <v>1</v>
      </c>
      <c r="I211" s="213"/>
      <c r="J211" s="210"/>
      <c r="K211" s="210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162</v>
      </c>
      <c r="AU211" s="218" t="s">
        <v>86</v>
      </c>
      <c r="AV211" s="13" t="s">
        <v>84</v>
      </c>
      <c r="AW211" s="13" t="s">
        <v>32</v>
      </c>
      <c r="AX211" s="13" t="s">
        <v>77</v>
      </c>
      <c r="AY211" s="218" t="s">
        <v>151</v>
      </c>
    </row>
    <row r="212" spans="1:65" s="14" customFormat="1" ht="11.25" x14ac:dyDescent="0.2">
      <c r="B212" s="219"/>
      <c r="C212" s="220"/>
      <c r="D212" s="204" t="s">
        <v>162</v>
      </c>
      <c r="E212" s="221" t="s">
        <v>1</v>
      </c>
      <c r="F212" s="222" t="s">
        <v>705</v>
      </c>
      <c r="G212" s="220"/>
      <c r="H212" s="223">
        <v>9.4499999999999993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162</v>
      </c>
      <c r="AU212" s="229" t="s">
        <v>86</v>
      </c>
      <c r="AV212" s="14" t="s">
        <v>86</v>
      </c>
      <c r="AW212" s="14" t="s">
        <v>32</v>
      </c>
      <c r="AX212" s="14" t="s">
        <v>77</v>
      </c>
      <c r="AY212" s="229" t="s">
        <v>151</v>
      </c>
    </row>
    <row r="213" spans="1:65" s="13" customFormat="1" ht="11.25" x14ac:dyDescent="0.2">
      <c r="B213" s="209"/>
      <c r="C213" s="210"/>
      <c r="D213" s="204" t="s">
        <v>162</v>
      </c>
      <c r="E213" s="211" t="s">
        <v>1</v>
      </c>
      <c r="F213" s="212" t="s">
        <v>659</v>
      </c>
      <c r="G213" s="210"/>
      <c r="H213" s="211" t="s">
        <v>1</v>
      </c>
      <c r="I213" s="213"/>
      <c r="J213" s="210"/>
      <c r="K213" s="210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162</v>
      </c>
      <c r="AU213" s="218" t="s">
        <v>86</v>
      </c>
      <c r="AV213" s="13" t="s">
        <v>84</v>
      </c>
      <c r="AW213" s="13" t="s">
        <v>32</v>
      </c>
      <c r="AX213" s="13" t="s">
        <v>77</v>
      </c>
      <c r="AY213" s="218" t="s">
        <v>151</v>
      </c>
    </row>
    <row r="214" spans="1:65" s="13" customFormat="1" ht="11.25" x14ac:dyDescent="0.2">
      <c r="B214" s="209"/>
      <c r="C214" s="210"/>
      <c r="D214" s="204" t="s">
        <v>162</v>
      </c>
      <c r="E214" s="211" t="s">
        <v>1</v>
      </c>
      <c r="F214" s="212" t="s">
        <v>714</v>
      </c>
      <c r="G214" s="210"/>
      <c r="H214" s="211" t="s">
        <v>1</v>
      </c>
      <c r="I214" s="213"/>
      <c r="J214" s="210"/>
      <c r="K214" s="210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162</v>
      </c>
      <c r="AU214" s="218" t="s">
        <v>86</v>
      </c>
      <c r="AV214" s="13" t="s">
        <v>84</v>
      </c>
      <c r="AW214" s="13" t="s">
        <v>32</v>
      </c>
      <c r="AX214" s="13" t="s">
        <v>77</v>
      </c>
      <c r="AY214" s="218" t="s">
        <v>151</v>
      </c>
    </row>
    <row r="215" spans="1:65" s="14" customFormat="1" ht="11.25" x14ac:dyDescent="0.2">
      <c r="B215" s="219"/>
      <c r="C215" s="220"/>
      <c r="D215" s="204" t="s">
        <v>162</v>
      </c>
      <c r="E215" s="221" t="s">
        <v>1</v>
      </c>
      <c r="F215" s="222" t="s">
        <v>715</v>
      </c>
      <c r="G215" s="220"/>
      <c r="H215" s="223">
        <v>-50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162</v>
      </c>
      <c r="AU215" s="229" t="s">
        <v>86</v>
      </c>
      <c r="AV215" s="14" t="s">
        <v>86</v>
      </c>
      <c r="AW215" s="14" t="s">
        <v>32</v>
      </c>
      <c r="AX215" s="14" t="s">
        <v>77</v>
      </c>
      <c r="AY215" s="229" t="s">
        <v>151</v>
      </c>
    </row>
    <row r="216" spans="1:65" s="13" customFormat="1" ht="11.25" x14ac:dyDescent="0.2">
      <c r="B216" s="209"/>
      <c r="C216" s="210"/>
      <c r="D216" s="204" t="s">
        <v>162</v>
      </c>
      <c r="E216" s="211" t="s">
        <v>1</v>
      </c>
      <c r="F216" s="212" t="s">
        <v>697</v>
      </c>
      <c r="G216" s="210"/>
      <c r="H216" s="211" t="s">
        <v>1</v>
      </c>
      <c r="I216" s="213"/>
      <c r="J216" s="210"/>
      <c r="K216" s="210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162</v>
      </c>
      <c r="AU216" s="218" t="s">
        <v>86</v>
      </c>
      <c r="AV216" s="13" t="s">
        <v>84</v>
      </c>
      <c r="AW216" s="13" t="s">
        <v>32</v>
      </c>
      <c r="AX216" s="13" t="s">
        <v>77</v>
      </c>
      <c r="AY216" s="218" t="s">
        <v>151</v>
      </c>
    </row>
    <row r="217" spans="1:65" s="13" customFormat="1" ht="11.25" x14ac:dyDescent="0.2">
      <c r="B217" s="209"/>
      <c r="C217" s="210"/>
      <c r="D217" s="204" t="s">
        <v>162</v>
      </c>
      <c r="E217" s="211" t="s">
        <v>1</v>
      </c>
      <c r="F217" s="212" t="s">
        <v>698</v>
      </c>
      <c r="G217" s="210"/>
      <c r="H217" s="211" t="s">
        <v>1</v>
      </c>
      <c r="I217" s="213"/>
      <c r="J217" s="210"/>
      <c r="K217" s="210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162</v>
      </c>
      <c r="AU217" s="218" t="s">
        <v>86</v>
      </c>
      <c r="AV217" s="13" t="s">
        <v>84</v>
      </c>
      <c r="AW217" s="13" t="s">
        <v>32</v>
      </c>
      <c r="AX217" s="13" t="s">
        <v>77</v>
      </c>
      <c r="AY217" s="218" t="s">
        <v>151</v>
      </c>
    </row>
    <row r="218" spans="1:65" s="14" customFormat="1" ht="11.25" x14ac:dyDescent="0.2">
      <c r="B218" s="219"/>
      <c r="C218" s="220"/>
      <c r="D218" s="204" t="s">
        <v>162</v>
      </c>
      <c r="E218" s="221" t="s">
        <v>1</v>
      </c>
      <c r="F218" s="222" t="s">
        <v>716</v>
      </c>
      <c r="G218" s="220"/>
      <c r="H218" s="223">
        <v>0.97199999999999998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162</v>
      </c>
      <c r="AU218" s="229" t="s">
        <v>86</v>
      </c>
      <c r="AV218" s="14" t="s">
        <v>86</v>
      </c>
      <c r="AW218" s="14" t="s">
        <v>32</v>
      </c>
      <c r="AX218" s="14" t="s">
        <v>77</v>
      </c>
      <c r="AY218" s="229" t="s">
        <v>151</v>
      </c>
    </row>
    <row r="219" spans="1:65" s="14" customFormat="1" ht="11.25" x14ac:dyDescent="0.2">
      <c r="B219" s="219"/>
      <c r="C219" s="220"/>
      <c r="D219" s="204" t="s">
        <v>162</v>
      </c>
      <c r="E219" s="220"/>
      <c r="F219" s="222" t="s">
        <v>721</v>
      </c>
      <c r="G219" s="220"/>
      <c r="H219" s="223">
        <v>6726.33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162</v>
      </c>
      <c r="AU219" s="229" t="s">
        <v>86</v>
      </c>
      <c r="AV219" s="14" t="s">
        <v>86</v>
      </c>
      <c r="AW219" s="14" t="s">
        <v>4</v>
      </c>
      <c r="AX219" s="14" t="s">
        <v>84</v>
      </c>
      <c r="AY219" s="229" t="s">
        <v>151</v>
      </c>
    </row>
    <row r="220" spans="1:65" s="2" customFormat="1" ht="16.5" customHeight="1" x14ac:dyDescent="0.2">
      <c r="A220" s="34"/>
      <c r="B220" s="35"/>
      <c r="C220" s="191" t="s">
        <v>248</v>
      </c>
      <c r="D220" s="191" t="s">
        <v>153</v>
      </c>
      <c r="E220" s="192" t="s">
        <v>222</v>
      </c>
      <c r="F220" s="193" t="s">
        <v>223</v>
      </c>
      <c r="G220" s="194" t="s">
        <v>167</v>
      </c>
      <c r="H220" s="195">
        <v>51.38</v>
      </c>
      <c r="I220" s="196"/>
      <c r="J220" s="197">
        <f>ROUND(I220*H220,2)</f>
        <v>0</v>
      </c>
      <c r="K220" s="193" t="s">
        <v>157</v>
      </c>
      <c r="L220" s="39"/>
      <c r="M220" s="198" t="s">
        <v>1</v>
      </c>
      <c r="N220" s="199" t="s">
        <v>42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158</v>
      </c>
      <c r="AT220" s="202" t="s">
        <v>153</v>
      </c>
      <c r="AU220" s="202" t="s">
        <v>86</v>
      </c>
      <c r="AY220" s="17" t="s">
        <v>151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84</v>
      </c>
      <c r="BK220" s="203">
        <f>ROUND(I220*H220,2)</f>
        <v>0</v>
      </c>
      <c r="BL220" s="17" t="s">
        <v>158</v>
      </c>
      <c r="BM220" s="202" t="s">
        <v>722</v>
      </c>
    </row>
    <row r="221" spans="1:65" s="2" customFormat="1" ht="19.5" x14ac:dyDescent="0.2">
      <c r="A221" s="34"/>
      <c r="B221" s="35"/>
      <c r="C221" s="36"/>
      <c r="D221" s="204" t="s">
        <v>160</v>
      </c>
      <c r="E221" s="36"/>
      <c r="F221" s="205" t="s">
        <v>225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160</v>
      </c>
      <c r="AU221" s="17" t="s">
        <v>86</v>
      </c>
    </row>
    <row r="222" spans="1:65" s="13" customFormat="1" ht="11.25" x14ac:dyDescent="0.2">
      <c r="B222" s="209"/>
      <c r="C222" s="210"/>
      <c r="D222" s="204" t="s">
        <v>162</v>
      </c>
      <c r="E222" s="211" t="s">
        <v>1</v>
      </c>
      <c r="F222" s="212" t="s">
        <v>659</v>
      </c>
      <c r="G222" s="210"/>
      <c r="H222" s="211" t="s">
        <v>1</v>
      </c>
      <c r="I222" s="213"/>
      <c r="J222" s="210"/>
      <c r="K222" s="210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162</v>
      </c>
      <c r="AU222" s="218" t="s">
        <v>86</v>
      </c>
      <c r="AV222" s="13" t="s">
        <v>84</v>
      </c>
      <c r="AW222" s="13" t="s">
        <v>32</v>
      </c>
      <c r="AX222" s="13" t="s">
        <v>77</v>
      </c>
      <c r="AY222" s="218" t="s">
        <v>151</v>
      </c>
    </row>
    <row r="223" spans="1:65" s="13" customFormat="1" ht="11.25" x14ac:dyDescent="0.2">
      <c r="B223" s="209"/>
      <c r="C223" s="210"/>
      <c r="D223" s="204" t="s">
        <v>162</v>
      </c>
      <c r="E223" s="211" t="s">
        <v>1</v>
      </c>
      <c r="F223" s="212" t="s">
        <v>714</v>
      </c>
      <c r="G223" s="210"/>
      <c r="H223" s="211" t="s">
        <v>1</v>
      </c>
      <c r="I223" s="213"/>
      <c r="J223" s="210"/>
      <c r="K223" s="210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162</v>
      </c>
      <c r="AU223" s="218" t="s">
        <v>86</v>
      </c>
      <c r="AV223" s="13" t="s">
        <v>84</v>
      </c>
      <c r="AW223" s="13" t="s">
        <v>32</v>
      </c>
      <c r="AX223" s="13" t="s">
        <v>77</v>
      </c>
      <c r="AY223" s="218" t="s">
        <v>151</v>
      </c>
    </row>
    <row r="224" spans="1:65" s="14" customFormat="1" ht="11.25" x14ac:dyDescent="0.2">
      <c r="B224" s="219"/>
      <c r="C224" s="220"/>
      <c r="D224" s="204" t="s">
        <v>162</v>
      </c>
      <c r="E224" s="221" t="s">
        <v>1</v>
      </c>
      <c r="F224" s="222" t="s">
        <v>515</v>
      </c>
      <c r="G224" s="220"/>
      <c r="H224" s="223">
        <v>50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162</v>
      </c>
      <c r="AU224" s="229" t="s">
        <v>86</v>
      </c>
      <c r="AV224" s="14" t="s">
        <v>86</v>
      </c>
      <c r="AW224" s="14" t="s">
        <v>32</v>
      </c>
      <c r="AX224" s="14" t="s">
        <v>77</v>
      </c>
      <c r="AY224" s="229" t="s">
        <v>151</v>
      </c>
    </row>
    <row r="225" spans="1:65" s="13" customFormat="1" ht="11.25" x14ac:dyDescent="0.2">
      <c r="B225" s="209"/>
      <c r="C225" s="210"/>
      <c r="D225" s="204" t="s">
        <v>162</v>
      </c>
      <c r="E225" s="211" t="s">
        <v>1</v>
      </c>
      <c r="F225" s="212" t="s">
        <v>697</v>
      </c>
      <c r="G225" s="210"/>
      <c r="H225" s="211" t="s">
        <v>1</v>
      </c>
      <c r="I225" s="213"/>
      <c r="J225" s="210"/>
      <c r="K225" s="210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162</v>
      </c>
      <c r="AU225" s="218" t="s">
        <v>86</v>
      </c>
      <c r="AV225" s="13" t="s">
        <v>84</v>
      </c>
      <c r="AW225" s="13" t="s">
        <v>32</v>
      </c>
      <c r="AX225" s="13" t="s">
        <v>77</v>
      </c>
      <c r="AY225" s="218" t="s">
        <v>151</v>
      </c>
    </row>
    <row r="226" spans="1:65" s="13" customFormat="1" ht="11.25" x14ac:dyDescent="0.2">
      <c r="B226" s="209"/>
      <c r="C226" s="210"/>
      <c r="D226" s="204" t="s">
        <v>162</v>
      </c>
      <c r="E226" s="211" t="s">
        <v>1</v>
      </c>
      <c r="F226" s="212" t="s">
        <v>698</v>
      </c>
      <c r="G226" s="210"/>
      <c r="H226" s="211" t="s">
        <v>1</v>
      </c>
      <c r="I226" s="213"/>
      <c r="J226" s="210"/>
      <c r="K226" s="210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162</v>
      </c>
      <c r="AU226" s="218" t="s">
        <v>86</v>
      </c>
      <c r="AV226" s="13" t="s">
        <v>84</v>
      </c>
      <c r="AW226" s="13" t="s">
        <v>32</v>
      </c>
      <c r="AX226" s="13" t="s">
        <v>77</v>
      </c>
      <c r="AY226" s="218" t="s">
        <v>151</v>
      </c>
    </row>
    <row r="227" spans="1:65" s="14" customFormat="1" ht="11.25" x14ac:dyDescent="0.2">
      <c r="B227" s="219"/>
      <c r="C227" s="220"/>
      <c r="D227" s="204" t="s">
        <v>162</v>
      </c>
      <c r="E227" s="221" t="s">
        <v>1</v>
      </c>
      <c r="F227" s="222" t="s">
        <v>723</v>
      </c>
      <c r="G227" s="220"/>
      <c r="H227" s="223">
        <v>1.38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162</v>
      </c>
      <c r="AU227" s="229" t="s">
        <v>86</v>
      </c>
      <c r="AV227" s="14" t="s">
        <v>86</v>
      </c>
      <c r="AW227" s="14" t="s">
        <v>32</v>
      </c>
      <c r="AX227" s="14" t="s">
        <v>77</v>
      </c>
      <c r="AY227" s="229" t="s">
        <v>151</v>
      </c>
    </row>
    <row r="228" spans="1:65" s="2" customFormat="1" ht="16.5" customHeight="1" x14ac:dyDescent="0.2">
      <c r="A228" s="34"/>
      <c r="B228" s="35"/>
      <c r="C228" s="191" t="s">
        <v>256</v>
      </c>
      <c r="D228" s="191" t="s">
        <v>153</v>
      </c>
      <c r="E228" s="192" t="s">
        <v>724</v>
      </c>
      <c r="F228" s="193" t="s">
        <v>725</v>
      </c>
      <c r="G228" s="194" t="s">
        <v>167</v>
      </c>
      <c r="H228" s="195">
        <v>50</v>
      </c>
      <c r="I228" s="196"/>
      <c r="J228" s="197">
        <f>ROUND(I228*H228,2)</f>
        <v>0</v>
      </c>
      <c r="K228" s="193" t="s">
        <v>157</v>
      </c>
      <c r="L228" s="39"/>
      <c r="M228" s="198" t="s">
        <v>1</v>
      </c>
      <c r="N228" s="199" t="s">
        <v>42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158</v>
      </c>
      <c r="AT228" s="202" t="s">
        <v>153</v>
      </c>
      <c r="AU228" s="202" t="s">
        <v>86</v>
      </c>
      <c r="AY228" s="17" t="s">
        <v>151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84</v>
      </c>
      <c r="BK228" s="203">
        <f>ROUND(I228*H228,2)</f>
        <v>0</v>
      </c>
      <c r="BL228" s="17" t="s">
        <v>158</v>
      </c>
      <c r="BM228" s="202" t="s">
        <v>726</v>
      </c>
    </row>
    <row r="229" spans="1:65" s="2" customFormat="1" ht="19.5" x14ac:dyDescent="0.2">
      <c r="A229" s="34"/>
      <c r="B229" s="35"/>
      <c r="C229" s="36"/>
      <c r="D229" s="204" t="s">
        <v>160</v>
      </c>
      <c r="E229" s="36"/>
      <c r="F229" s="205" t="s">
        <v>727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160</v>
      </c>
      <c r="AU229" s="17" t="s">
        <v>86</v>
      </c>
    </row>
    <row r="230" spans="1:65" s="13" customFormat="1" ht="11.25" x14ac:dyDescent="0.2">
      <c r="B230" s="209"/>
      <c r="C230" s="210"/>
      <c r="D230" s="204" t="s">
        <v>162</v>
      </c>
      <c r="E230" s="211" t="s">
        <v>1</v>
      </c>
      <c r="F230" s="212" t="s">
        <v>659</v>
      </c>
      <c r="G230" s="210"/>
      <c r="H230" s="211" t="s">
        <v>1</v>
      </c>
      <c r="I230" s="213"/>
      <c r="J230" s="210"/>
      <c r="K230" s="210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162</v>
      </c>
      <c r="AU230" s="218" t="s">
        <v>86</v>
      </c>
      <c r="AV230" s="13" t="s">
        <v>84</v>
      </c>
      <c r="AW230" s="13" t="s">
        <v>32</v>
      </c>
      <c r="AX230" s="13" t="s">
        <v>77</v>
      </c>
      <c r="AY230" s="218" t="s">
        <v>151</v>
      </c>
    </row>
    <row r="231" spans="1:65" s="13" customFormat="1" ht="11.25" x14ac:dyDescent="0.2">
      <c r="B231" s="209"/>
      <c r="C231" s="210"/>
      <c r="D231" s="204" t="s">
        <v>162</v>
      </c>
      <c r="E231" s="211" t="s">
        <v>1</v>
      </c>
      <c r="F231" s="212" t="s">
        <v>714</v>
      </c>
      <c r="G231" s="210"/>
      <c r="H231" s="211" t="s">
        <v>1</v>
      </c>
      <c r="I231" s="213"/>
      <c r="J231" s="210"/>
      <c r="K231" s="210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162</v>
      </c>
      <c r="AU231" s="218" t="s">
        <v>86</v>
      </c>
      <c r="AV231" s="13" t="s">
        <v>84</v>
      </c>
      <c r="AW231" s="13" t="s">
        <v>32</v>
      </c>
      <c r="AX231" s="13" t="s">
        <v>77</v>
      </c>
      <c r="AY231" s="218" t="s">
        <v>151</v>
      </c>
    </row>
    <row r="232" spans="1:65" s="14" customFormat="1" ht="11.25" x14ac:dyDescent="0.2">
      <c r="B232" s="219"/>
      <c r="C232" s="220"/>
      <c r="D232" s="204" t="s">
        <v>162</v>
      </c>
      <c r="E232" s="221" t="s">
        <v>1</v>
      </c>
      <c r="F232" s="222" t="s">
        <v>515</v>
      </c>
      <c r="G232" s="220"/>
      <c r="H232" s="223">
        <v>50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162</v>
      </c>
      <c r="AU232" s="229" t="s">
        <v>86</v>
      </c>
      <c r="AV232" s="14" t="s">
        <v>86</v>
      </c>
      <c r="AW232" s="14" t="s">
        <v>32</v>
      </c>
      <c r="AX232" s="14" t="s">
        <v>77</v>
      </c>
      <c r="AY232" s="229" t="s">
        <v>151</v>
      </c>
    </row>
    <row r="233" spans="1:65" s="2" customFormat="1" ht="21.75" customHeight="1" x14ac:dyDescent="0.2">
      <c r="A233" s="34"/>
      <c r="B233" s="35"/>
      <c r="C233" s="191" t="s">
        <v>265</v>
      </c>
      <c r="D233" s="191" t="s">
        <v>153</v>
      </c>
      <c r="E233" s="192" t="s">
        <v>728</v>
      </c>
      <c r="F233" s="193" t="s">
        <v>729</v>
      </c>
      <c r="G233" s="194" t="s">
        <v>167</v>
      </c>
      <c r="H233" s="195">
        <v>418</v>
      </c>
      <c r="I233" s="196"/>
      <c r="J233" s="197">
        <f>ROUND(I233*H233,2)</f>
        <v>0</v>
      </c>
      <c r="K233" s="193" t="s">
        <v>157</v>
      </c>
      <c r="L233" s="39"/>
      <c r="M233" s="198" t="s">
        <v>1</v>
      </c>
      <c r="N233" s="199" t="s">
        <v>42</v>
      </c>
      <c r="O233" s="71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2" t="s">
        <v>158</v>
      </c>
      <c r="AT233" s="202" t="s">
        <v>153</v>
      </c>
      <c r="AU233" s="202" t="s">
        <v>86</v>
      </c>
      <c r="AY233" s="17" t="s">
        <v>151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" t="s">
        <v>84</v>
      </c>
      <c r="BK233" s="203">
        <f>ROUND(I233*H233,2)</f>
        <v>0</v>
      </c>
      <c r="BL233" s="17" t="s">
        <v>158</v>
      </c>
      <c r="BM233" s="202" t="s">
        <v>730</v>
      </c>
    </row>
    <row r="234" spans="1:65" s="2" customFormat="1" ht="19.5" x14ac:dyDescent="0.2">
      <c r="A234" s="34"/>
      <c r="B234" s="35"/>
      <c r="C234" s="36"/>
      <c r="D234" s="204" t="s">
        <v>160</v>
      </c>
      <c r="E234" s="36"/>
      <c r="F234" s="205" t="s">
        <v>731</v>
      </c>
      <c r="G234" s="36"/>
      <c r="H234" s="36"/>
      <c r="I234" s="206"/>
      <c r="J234" s="36"/>
      <c r="K234" s="36"/>
      <c r="L234" s="39"/>
      <c r="M234" s="207"/>
      <c r="N234" s="208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160</v>
      </c>
      <c r="AU234" s="17" t="s">
        <v>86</v>
      </c>
    </row>
    <row r="235" spans="1:65" s="2" customFormat="1" ht="19.5" x14ac:dyDescent="0.2">
      <c r="A235" s="34"/>
      <c r="B235" s="35"/>
      <c r="C235" s="36"/>
      <c r="D235" s="204" t="s">
        <v>262</v>
      </c>
      <c r="E235" s="36"/>
      <c r="F235" s="230" t="s">
        <v>732</v>
      </c>
      <c r="G235" s="36"/>
      <c r="H235" s="36"/>
      <c r="I235" s="206"/>
      <c r="J235" s="36"/>
      <c r="K235" s="36"/>
      <c r="L235" s="39"/>
      <c r="M235" s="207"/>
      <c r="N235" s="208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262</v>
      </c>
      <c r="AU235" s="17" t="s">
        <v>86</v>
      </c>
    </row>
    <row r="236" spans="1:65" s="13" customFormat="1" ht="11.25" x14ac:dyDescent="0.2">
      <c r="B236" s="209"/>
      <c r="C236" s="210"/>
      <c r="D236" s="204" t="s">
        <v>162</v>
      </c>
      <c r="E236" s="211" t="s">
        <v>1</v>
      </c>
      <c r="F236" s="212" t="s">
        <v>691</v>
      </c>
      <c r="G236" s="210"/>
      <c r="H236" s="211" t="s">
        <v>1</v>
      </c>
      <c r="I236" s="213"/>
      <c r="J236" s="210"/>
      <c r="K236" s="210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162</v>
      </c>
      <c r="AU236" s="218" t="s">
        <v>86</v>
      </c>
      <c r="AV236" s="13" t="s">
        <v>84</v>
      </c>
      <c r="AW236" s="13" t="s">
        <v>32</v>
      </c>
      <c r="AX236" s="13" t="s">
        <v>77</v>
      </c>
      <c r="AY236" s="218" t="s">
        <v>151</v>
      </c>
    </row>
    <row r="237" spans="1:65" s="14" customFormat="1" ht="11.25" x14ac:dyDescent="0.2">
      <c r="B237" s="219"/>
      <c r="C237" s="220"/>
      <c r="D237" s="204" t="s">
        <v>162</v>
      </c>
      <c r="E237" s="221" t="s">
        <v>1</v>
      </c>
      <c r="F237" s="222" t="s">
        <v>692</v>
      </c>
      <c r="G237" s="220"/>
      <c r="H237" s="223">
        <v>418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162</v>
      </c>
      <c r="AU237" s="229" t="s">
        <v>86</v>
      </c>
      <c r="AV237" s="14" t="s">
        <v>86</v>
      </c>
      <c r="AW237" s="14" t="s">
        <v>32</v>
      </c>
      <c r="AX237" s="14" t="s">
        <v>77</v>
      </c>
      <c r="AY237" s="229" t="s">
        <v>151</v>
      </c>
    </row>
    <row r="238" spans="1:65" s="2" customFormat="1" ht="24.2" customHeight="1" x14ac:dyDescent="0.2">
      <c r="A238" s="34"/>
      <c r="B238" s="35"/>
      <c r="C238" s="231" t="s">
        <v>8</v>
      </c>
      <c r="D238" s="231" t="s">
        <v>266</v>
      </c>
      <c r="E238" s="232" t="s">
        <v>733</v>
      </c>
      <c r="F238" s="233" t="s">
        <v>734</v>
      </c>
      <c r="G238" s="234" t="s">
        <v>269</v>
      </c>
      <c r="H238" s="235">
        <v>836</v>
      </c>
      <c r="I238" s="236"/>
      <c r="J238" s="237">
        <f>ROUND(I238*H238,2)</f>
        <v>0</v>
      </c>
      <c r="K238" s="233" t="s">
        <v>1</v>
      </c>
      <c r="L238" s="238"/>
      <c r="M238" s="239" t="s">
        <v>1</v>
      </c>
      <c r="N238" s="240" t="s">
        <v>42</v>
      </c>
      <c r="O238" s="71"/>
      <c r="P238" s="200">
        <f>O238*H238</f>
        <v>0</v>
      </c>
      <c r="Q238" s="200">
        <v>1</v>
      </c>
      <c r="R238" s="200">
        <f>Q238*H238</f>
        <v>836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221</v>
      </c>
      <c r="AT238" s="202" t="s">
        <v>266</v>
      </c>
      <c r="AU238" s="202" t="s">
        <v>86</v>
      </c>
      <c r="AY238" s="17" t="s">
        <v>151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84</v>
      </c>
      <c r="BK238" s="203">
        <f>ROUND(I238*H238,2)</f>
        <v>0</v>
      </c>
      <c r="BL238" s="17" t="s">
        <v>158</v>
      </c>
      <c r="BM238" s="202" t="s">
        <v>735</v>
      </c>
    </row>
    <row r="239" spans="1:65" s="2" customFormat="1" ht="11.25" x14ac:dyDescent="0.2">
      <c r="A239" s="34"/>
      <c r="B239" s="35"/>
      <c r="C239" s="36"/>
      <c r="D239" s="204" t="s">
        <v>160</v>
      </c>
      <c r="E239" s="36"/>
      <c r="F239" s="205" t="s">
        <v>734</v>
      </c>
      <c r="G239" s="36"/>
      <c r="H239" s="36"/>
      <c r="I239" s="206"/>
      <c r="J239" s="36"/>
      <c r="K239" s="36"/>
      <c r="L239" s="39"/>
      <c r="M239" s="207"/>
      <c r="N239" s="208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160</v>
      </c>
      <c r="AU239" s="17" t="s">
        <v>86</v>
      </c>
    </row>
    <row r="240" spans="1:65" s="2" customFormat="1" ht="29.25" x14ac:dyDescent="0.2">
      <c r="A240" s="34"/>
      <c r="B240" s="35"/>
      <c r="C240" s="36"/>
      <c r="D240" s="204" t="s">
        <v>262</v>
      </c>
      <c r="E240" s="36"/>
      <c r="F240" s="230" t="s">
        <v>736</v>
      </c>
      <c r="G240" s="36"/>
      <c r="H240" s="36"/>
      <c r="I240" s="206"/>
      <c r="J240" s="36"/>
      <c r="K240" s="36"/>
      <c r="L240" s="39"/>
      <c r="M240" s="207"/>
      <c r="N240" s="208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262</v>
      </c>
      <c r="AU240" s="17" t="s">
        <v>86</v>
      </c>
    </row>
    <row r="241" spans="1:65" s="13" customFormat="1" ht="11.25" x14ac:dyDescent="0.2">
      <c r="B241" s="209"/>
      <c r="C241" s="210"/>
      <c r="D241" s="204" t="s">
        <v>162</v>
      </c>
      <c r="E241" s="211" t="s">
        <v>1</v>
      </c>
      <c r="F241" s="212" t="s">
        <v>691</v>
      </c>
      <c r="G241" s="210"/>
      <c r="H241" s="211" t="s">
        <v>1</v>
      </c>
      <c r="I241" s="213"/>
      <c r="J241" s="210"/>
      <c r="K241" s="210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162</v>
      </c>
      <c r="AU241" s="218" t="s">
        <v>86</v>
      </c>
      <c r="AV241" s="13" t="s">
        <v>84</v>
      </c>
      <c r="AW241" s="13" t="s">
        <v>32</v>
      </c>
      <c r="AX241" s="13" t="s">
        <v>77</v>
      </c>
      <c r="AY241" s="218" t="s">
        <v>151</v>
      </c>
    </row>
    <row r="242" spans="1:65" s="14" customFormat="1" ht="11.25" x14ac:dyDescent="0.2">
      <c r="B242" s="219"/>
      <c r="C242" s="220"/>
      <c r="D242" s="204" t="s">
        <v>162</v>
      </c>
      <c r="E242" s="221" t="s">
        <v>1</v>
      </c>
      <c r="F242" s="222" t="s">
        <v>692</v>
      </c>
      <c r="G242" s="220"/>
      <c r="H242" s="223">
        <v>418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162</v>
      </c>
      <c r="AU242" s="229" t="s">
        <v>86</v>
      </c>
      <c r="AV242" s="14" t="s">
        <v>86</v>
      </c>
      <c r="AW242" s="14" t="s">
        <v>32</v>
      </c>
      <c r="AX242" s="14" t="s">
        <v>77</v>
      </c>
      <c r="AY242" s="229" t="s">
        <v>151</v>
      </c>
    </row>
    <row r="243" spans="1:65" s="14" customFormat="1" ht="11.25" x14ac:dyDescent="0.2">
      <c r="B243" s="219"/>
      <c r="C243" s="220"/>
      <c r="D243" s="204" t="s">
        <v>162</v>
      </c>
      <c r="E243" s="220"/>
      <c r="F243" s="222" t="s">
        <v>737</v>
      </c>
      <c r="G243" s="220"/>
      <c r="H243" s="223">
        <v>836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162</v>
      </c>
      <c r="AU243" s="229" t="s">
        <v>86</v>
      </c>
      <c r="AV243" s="14" t="s">
        <v>86</v>
      </c>
      <c r="AW243" s="14" t="s">
        <v>4</v>
      </c>
      <c r="AX243" s="14" t="s">
        <v>84</v>
      </c>
      <c r="AY243" s="229" t="s">
        <v>151</v>
      </c>
    </row>
    <row r="244" spans="1:65" s="2" customFormat="1" ht="16.5" customHeight="1" x14ac:dyDescent="0.2">
      <c r="A244" s="34"/>
      <c r="B244" s="35"/>
      <c r="C244" s="191" t="s">
        <v>276</v>
      </c>
      <c r="D244" s="191" t="s">
        <v>153</v>
      </c>
      <c r="E244" s="192" t="s">
        <v>738</v>
      </c>
      <c r="F244" s="193" t="s">
        <v>739</v>
      </c>
      <c r="G244" s="194" t="s">
        <v>269</v>
      </c>
      <c r="H244" s="195">
        <v>852.00199999999995</v>
      </c>
      <c r="I244" s="196"/>
      <c r="J244" s="197">
        <f>ROUND(I244*H244,2)</f>
        <v>0</v>
      </c>
      <c r="K244" s="193" t="s">
        <v>157</v>
      </c>
      <c r="L244" s="39"/>
      <c r="M244" s="198" t="s">
        <v>1</v>
      </c>
      <c r="N244" s="199" t="s">
        <v>42</v>
      </c>
      <c r="O244" s="71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158</v>
      </c>
      <c r="AT244" s="202" t="s">
        <v>153</v>
      </c>
      <c r="AU244" s="202" t="s">
        <v>86</v>
      </c>
      <c r="AY244" s="17" t="s">
        <v>151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84</v>
      </c>
      <c r="BK244" s="203">
        <f>ROUND(I244*H244,2)</f>
        <v>0</v>
      </c>
      <c r="BL244" s="17" t="s">
        <v>158</v>
      </c>
      <c r="BM244" s="202" t="s">
        <v>740</v>
      </c>
    </row>
    <row r="245" spans="1:65" s="2" customFormat="1" ht="11.25" x14ac:dyDescent="0.2">
      <c r="A245" s="34"/>
      <c r="B245" s="35"/>
      <c r="C245" s="36"/>
      <c r="D245" s="204" t="s">
        <v>160</v>
      </c>
      <c r="E245" s="36"/>
      <c r="F245" s="205" t="s">
        <v>741</v>
      </c>
      <c r="G245" s="36"/>
      <c r="H245" s="36"/>
      <c r="I245" s="206"/>
      <c r="J245" s="36"/>
      <c r="K245" s="36"/>
      <c r="L245" s="39"/>
      <c r="M245" s="207"/>
      <c r="N245" s="208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160</v>
      </c>
      <c r="AU245" s="17" t="s">
        <v>86</v>
      </c>
    </row>
    <row r="246" spans="1:65" s="13" customFormat="1" ht="11.25" x14ac:dyDescent="0.2">
      <c r="B246" s="209"/>
      <c r="C246" s="210"/>
      <c r="D246" s="204" t="s">
        <v>162</v>
      </c>
      <c r="E246" s="211" t="s">
        <v>1</v>
      </c>
      <c r="F246" s="212" t="s">
        <v>659</v>
      </c>
      <c r="G246" s="210"/>
      <c r="H246" s="211" t="s">
        <v>1</v>
      </c>
      <c r="I246" s="213"/>
      <c r="J246" s="210"/>
      <c r="K246" s="210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162</v>
      </c>
      <c r="AU246" s="218" t="s">
        <v>86</v>
      </c>
      <c r="AV246" s="13" t="s">
        <v>84</v>
      </c>
      <c r="AW246" s="13" t="s">
        <v>32</v>
      </c>
      <c r="AX246" s="13" t="s">
        <v>77</v>
      </c>
      <c r="AY246" s="218" t="s">
        <v>151</v>
      </c>
    </row>
    <row r="247" spans="1:65" s="13" customFormat="1" ht="11.25" x14ac:dyDescent="0.2">
      <c r="B247" s="209"/>
      <c r="C247" s="210"/>
      <c r="D247" s="204" t="s">
        <v>162</v>
      </c>
      <c r="E247" s="211" t="s">
        <v>1</v>
      </c>
      <c r="F247" s="212" t="s">
        <v>684</v>
      </c>
      <c r="G247" s="210"/>
      <c r="H247" s="211" t="s">
        <v>1</v>
      </c>
      <c r="I247" s="213"/>
      <c r="J247" s="210"/>
      <c r="K247" s="210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162</v>
      </c>
      <c r="AU247" s="218" t="s">
        <v>86</v>
      </c>
      <c r="AV247" s="13" t="s">
        <v>84</v>
      </c>
      <c r="AW247" s="13" t="s">
        <v>32</v>
      </c>
      <c r="AX247" s="13" t="s">
        <v>77</v>
      </c>
      <c r="AY247" s="218" t="s">
        <v>151</v>
      </c>
    </row>
    <row r="248" spans="1:65" s="13" customFormat="1" ht="11.25" x14ac:dyDescent="0.2">
      <c r="B248" s="209"/>
      <c r="C248" s="210"/>
      <c r="D248" s="204" t="s">
        <v>162</v>
      </c>
      <c r="E248" s="211" t="s">
        <v>1</v>
      </c>
      <c r="F248" s="212" t="s">
        <v>685</v>
      </c>
      <c r="G248" s="210"/>
      <c r="H248" s="211" t="s">
        <v>1</v>
      </c>
      <c r="I248" s="213"/>
      <c r="J248" s="210"/>
      <c r="K248" s="210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162</v>
      </c>
      <c r="AU248" s="218" t="s">
        <v>86</v>
      </c>
      <c r="AV248" s="13" t="s">
        <v>84</v>
      </c>
      <c r="AW248" s="13" t="s">
        <v>32</v>
      </c>
      <c r="AX248" s="13" t="s">
        <v>77</v>
      </c>
      <c r="AY248" s="218" t="s">
        <v>151</v>
      </c>
    </row>
    <row r="249" spans="1:65" s="14" customFormat="1" ht="11.25" x14ac:dyDescent="0.2">
      <c r="B249" s="219"/>
      <c r="C249" s="220"/>
      <c r="D249" s="204" t="s">
        <v>162</v>
      </c>
      <c r="E249" s="221" t="s">
        <v>1</v>
      </c>
      <c r="F249" s="222" t="s">
        <v>686</v>
      </c>
      <c r="G249" s="220"/>
      <c r="H249" s="223">
        <v>70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162</v>
      </c>
      <c r="AU249" s="229" t="s">
        <v>86</v>
      </c>
      <c r="AV249" s="14" t="s">
        <v>86</v>
      </c>
      <c r="AW249" s="14" t="s">
        <v>32</v>
      </c>
      <c r="AX249" s="14" t="s">
        <v>77</v>
      </c>
      <c r="AY249" s="229" t="s">
        <v>151</v>
      </c>
    </row>
    <row r="250" spans="1:65" s="13" customFormat="1" ht="11.25" x14ac:dyDescent="0.2">
      <c r="B250" s="209"/>
      <c r="C250" s="210"/>
      <c r="D250" s="204" t="s">
        <v>162</v>
      </c>
      <c r="E250" s="211" t="s">
        <v>1</v>
      </c>
      <c r="F250" s="212" t="s">
        <v>691</v>
      </c>
      <c r="G250" s="210"/>
      <c r="H250" s="211" t="s">
        <v>1</v>
      </c>
      <c r="I250" s="213"/>
      <c r="J250" s="210"/>
      <c r="K250" s="210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162</v>
      </c>
      <c r="AU250" s="218" t="s">
        <v>86</v>
      </c>
      <c r="AV250" s="13" t="s">
        <v>84</v>
      </c>
      <c r="AW250" s="13" t="s">
        <v>32</v>
      </c>
      <c r="AX250" s="13" t="s">
        <v>77</v>
      </c>
      <c r="AY250" s="218" t="s">
        <v>151</v>
      </c>
    </row>
    <row r="251" spans="1:65" s="14" customFormat="1" ht="11.25" x14ac:dyDescent="0.2">
      <c r="B251" s="219"/>
      <c r="C251" s="220"/>
      <c r="D251" s="204" t="s">
        <v>162</v>
      </c>
      <c r="E251" s="221" t="s">
        <v>1</v>
      </c>
      <c r="F251" s="222" t="s">
        <v>692</v>
      </c>
      <c r="G251" s="220"/>
      <c r="H251" s="223">
        <v>418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162</v>
      </c>
      <c r="AU251" s="229" t="s">
        <v>86</v>
      </c>
      <c r="AV251" s="14" t="s">
        <v>86</v>
      </c>
      <c r="AW251" s="14" t="s">
        <v>32</v>
      </c>
      <c r="AX251" s="14" t="s">
        <v>77</v>
      </c>
      <c r="AY251" s="229" t="s">
        <v>151</v>
      </c>
    </row>
    <row r="252" spans="1:65" s="13" customFormat="1" ht="11.25" x14ac:dyDescent="0.2">
      <c r="B252" s="209"/>
      <c r="C252" s="210"/>
      <c r="D252" s="204" t="s">
        <v>162</v>
      </c>
      <c r="E252" s="211" t="s">
        <v>1</v>
      </c>
      <c r="F252" s="212" t="s">
        <v>704</v>
      </c>
      <c r="G252" s="210"/>
      <c r="H252" s="211" t="s">
        <v>1</v>
      </c>
      <c r="I252" s="213"/>
      <c r="J252" s="210"/>
      <c r="K252" s="210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162</v>
      </c>
      <c r="AU252" s="218" t="s">
        <v>86</v>
      </c>
      <c r="AV252" s="13" t="s">
        <v>84</v>
      </c>
      <c r="AW252" s="13" t="s">
        <v>32</v>
      </c>
      <c r="AX252" s="13" t="s">
        <v>77</v>
      </c>
      <c r="AY252" s="218" t="s">
        <v>151</v>
      </c>
    </row>
    <row r="253" spans="1:65" s="14" customFormat="1" ht="11.25" x14ac:dyDescent="0.2">
      <c r="B253" s="219"/>
      <c r="C253" s="220"/>
      <c r="D253" s="204" t="s">
        <v>162</v>
      </c>
      <c r="E253" s="221" t="s">
        <v>1</v>
      </c>
      <c r="F253" s="222" t="s">
        <v>705</v>
      </c>
      <c r="G253" s="220"/>
      <c r="H253" s="223">
        <v>9.4499999999999993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162</v>
      </c>
      <c r="AU253" s="229" t="s">
        <v>86</v>
      </c>
      <c r="AV253" s="14" t="s">
        <v>86</v>
      </c>
      <c r="AW253" s="14" t="s">
        <v>32</v>
      </c>
      <c r="AX253" s="14" t="s">
        <v>77</v>
      </c>
      <c r="AY253" s="229" t="s">
        <v>151</v>
      </c>
    </row>
    <row r="254" spans="1:65" s="13" customFormat="1" ht="11.25" x14ac:dyDescent="0.2">
      <c r="B254" s="209"/>
      <c r="C254" s="210"/>
      <c r="D254" s="204" t="s">
        <v>162</v>
      </c>
      <c r="E254" s="211" t="s">
        <v>1</v>
      </c>
      <c r="F254" s="212" t="s">
        <v>659</v>
      </c>
      <c r="G254" s="210"/>
      <c r="H254" s="211" t="s">
        <v>1</v>
      </c>
      <c r="I254" s="213"/>
      <c r="J254" s="210"/>
      <c r="K254" s="210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162</v>
      </c>
      <c r="AU254" s="218" t="s">
        <v>86</v>
      </c>
      <c r="AV254" s="13" t="s">
        <v>84</v>
      </c>
      <c r="AW254" s="13" t="s">
        <v>32</v>
      </c>
      <c r="AX254" s="13" t="s">
        <v>77</v>
      </c>
      <c r="AY254" s="218" t="s">
        <v>151</v>
      </c>
    </row>
    <row r="255" spans="1:65" s="13" customFormat="1" ht="11.25" x14ac:dyDescent="0.2">
      <c r="B255" s="209"/>
      <c r="C255" s="210"/>
      <c r="D255" s="204" t="s">
        <v>162</v>
      </c>
      <c r="E255" s="211" t="s">
        <v>1</v>
      </c>
      <c r="F255" s="212" t="s">
        <v>714</v>
      </c>
      <c r="G255" s="210"/>
      <c r="H255" s="211" t="s">
        <v>1</v>
      </c>
      <c r="I255" s="213"/>
      <c r="J255" s="210"/>
      <c r="K255" s="210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162</v>
      </c>
      <c r="AU255" s="218" t="s">
        <v>86</v>
      </c>
      <c r="AV255" s="13" t="s">
        <v>84</v>
      </c>
      <c r="AW255" s="13" t="s">
        <v>32</v>
      </c>
      <c r="AX255" s="13" t="s">
        <v>77</v>
      </c>
      <c r="AY255" s="218" t="s">
        <v>151</v>
      </c>
    </row>
    <row r="256" spans="1:65" s="14" customFormat="1" ht="11.25" x14ac:dyDescent="0.2">
      <c r="B256" s="219"/>
      <c r="C256" s="220"/>
      <c r="D256" s="204" t="s">
        <v>162</v>
      </c>
      <c r="E256" s="221" t="s">
        <v>1</v>
      </c>
      <c r="F256" s="222" t="s">
        <v>715</v>
      </c>
      <c r="G256" s="220"/>
      <c r="H256" s="223">
        <v>-50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162</v>
      </c>
      <c r="AU256" s="229" t="s">
        <v>86</v>
      </c>
      <c r="AV256" s="14" t="s">
        <v>86</v>
      </c>
      <c r="AW256" s="14" t="s">
        <v>32</v>
      </c>
      <c r="AX256" s="14" t="s">
        <v>77</v>
      </c>
      <c r="AY256" s="229" t="s">
        <v>151</v>
      </c>
    </row>
    <row r="257" spans="1:65" s="13" customFormat="1" ht="11.25" x14ac:dyDescent="0.2">
      <c r="B257" s="209"/>
      <c r="C257" s="210"/>
      <c r="D257" s="204" t="s">
        <v>162</v>
      </c>
      <c r="E257" s="211" t="s">
        <v>1</v>
      </c>
      <c r="F257" s="212" t="s">
        <v>697</v>
      </c>
      <c r="G257" s="210"/>
      <c r="H257" s="211" t="s">
        <v>1</v>
      </c>
      <c r="I257" s="213"/>
      <c r="J257" s="210"/>
      <c r="K257" s="210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162</v>
      </c>
      <c r="AU257" s="218" t="s">
        <v>86</v>
      </c>
      <c r="AV257" s="13" t="s">
        <v>84</v>
      </c>
      <c r="AW257" s="13" t="s">
        <v>32</v>
      </c>
      <c r="AX257" s="13" t="s">
        <v>77</v>
      </c>
      <c r="AY257" s="218" t="s">
        <v>151</v>
      </c>
    </row>
    <row r="258" spans="1:65" s="13" customFormat="1" ht="11.25" x14ac:dyDescent="0.2">
      <c r="B258" s="209"/>
      <c r="C258" s="210"/>
      <c r="D258" s="204" t="s">
        <v>162</v>
      </c>
      <c r="E258" s="211" t="s">
        <v>1</v>
      </c>
      <c r="F258" s="212" t="s">
        <v>698</v>
      </c>
      <c r="G258" s="210"/>
      <c r="H258" s="211" t="s">
        <v>1</v>
      </c>
      <c r="I258" s="213"/>
      <c r="J258" s="210"/>
      <c r="K258" s="210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162</v>
      </c>
      <c r="AU258" s="218" t="s">
        <v>86</v>
      </c>
      <c r="AV258" s="13" t="s">
        <v>84</v>
      </c>
      <c r="AW258" s="13" t="s">
        <v>32</v>
      </c>
      <c r="AX258" s="13" t="s">
        <v>77</v>
      </c>
      <c r="AY258" s="218" t="s">
        <v>151</v>
      </c>
    </row>
    <row r="259" spans="1:65" s="14" customFormat="1" ht="11.25" x14ac:dyDescent="0.2">
      <c r="B259" s="219"/>
      <c r="C259" s="220"/>
      <c r="D259" s="204" t="s">
        <v>162</v>
      </c>
      <c r="E259" s="221" t="s">
        <v>1</v>
      </c>
      <c r="F259" s="222" t="s">
        <v>716</v>
      </c>
      <c r="G259" s="220"/>
      <c r="H259" s="223">
        <v>0.97199999999999998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162</v>
      </c>
      <c r="AU259" s="229" t="s">
        <v>86</v>
      </c>
      <c r="AV259" s="14" t="s">
        <v>86</v>
      </c>
      <c r="AW259" s="14" t="s">
        <v>32</v>
      </c>
      <c r="AX259" s="14" t="s">
        <v>77</v>
      </c>
      <c r="AY259" s="229" t="s">
        <v>151</v>
      </c>
    </row>
    <row r="260" spans="1:65" s="14" customFormat="1" ht="11.25" x14ac:dyDescent="0.2">
      <c r="B260" s="219"/>
      <c r="C260" s="220"/>
      <c r="D260" s="204" t="s">
        <v>162</v>
      </c>
      <c r="E260" s="220"/>
      <c r="F260" s="222" t="s">
        <v>742</v>
      </c>
      <c r="G260" s="220"/>
      <c r="H260" s="223">
        <v>852.00199999999995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162</v>
      </c>
      <c r="AU260" s="229" t="s">
        <v>86</v>
      </c>
      <c r="AV260" s="14" t="s">
        <v>86</v>
      </c>
      <c r="AW260" s="14" t="s">
        <v>4</v>
      </c>
      <c r="AX260" s="14" t="s">
        <v>84</v>
      </c>
      <c r="AY260" s="229" t="s">
        <v>151</v>
      </c>
    </row>
    <row r="261" spans="1:65" s="2" customFormat="1" ht="16.5" customHeight="1" x14ac:dyDescent="0.2">
      <c r="A261" s="34"/>
      <c r="B261" s="35"/>
      <c r="C261" s="191" t="s">
        <v>280</v>
      </c>
      <c r="D261" s="191" t="s">
        <v>153</v>
      </c>
      <c r="E261" s="192" t="s">
        <v>238</v>
      </c>
      <c r="F261" s="193" t="s">
        <v>239</v>
      </c>
      <c r="G261" s="194" t="s">
        <v>167</v>
      </c>
      <c r="H261" s="195">
        <v>497.45</v>
      </c>
      <c r="I261" s="196"/>
      <c r="J261" s="197">
        <f>ROUND(I261*H261,2)</f>
        <v>0</v>
      </c>
      <c r="K261" s="193" t="s">
        <v>157</v>
      </c>
      <c r="L261" s="39"/>
      <c r="M261" s="198" t="s">
        <v>1</v>
      </c>
      <c r="N261" s="199" t="s">
        <v>42</v>
      </c>
      <c r="O261" s="71"/>
      <c r="P261" s="200">
        <f>O261*H261</f>
        <v>0</v>
      </c>
      <c r="Q261" s="200">
        <v>0</v>
      </c>
      <c r="R261" s="200">
        <f>Q261*H261</f>
        <v>0</v>
      </c>
      <c r="S261" s="200">
        <v>0</v>
      </c>
      <c r="T261" s="201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2" t="s">
        <v>158</v>
      </c>
      <c r="AT261" s="202" t="s">
        <v>153</v>
      </c>
      <c r="AU261" s="202" t="s">
        <v>86</v>
      </c>
      <c r="AY261" s="17" t="s">
        <v>151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7" t="s">
        <v>84</v>
      </c>
      <c r="BK261" s="203">
        <f>ROUND(I261*H261,2)</f>
        <v>0</v>
      </c>
      <c r="BL261" s="17" t="s">
        <v>158</v>
      </c>
      <c r="BM261" s="202" t="s">
        <v>743</v>
      </c>
    </row>
    <row r="262" spans="1:65" s="2" customFormat="1" ht="11.25" x14ac:dyDescent="0.2">
      <c r="A262" s="34"/>
      <c r="B262" s="35"/>
      <c r="C262" s="36"/>
      <c r="D262" s="204" t="s">
        <v>160</v>
      </c>
      <c r="E262" s="36"/>
      <c r="F262" s="205" t="s">
        <v>241</v>
      </c>
      <c r="G262" s="36"/>
      <c r="H262" s="36"/>
      <c r="I262" s="206"/>
      <c r="J262" s="36"/>
      <c r="K262" s="36"/>
      <c r="L262" s="39"/>
      <c r="M262" s="207"/>
      <c r="N262" s="208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160</v>
      </c>
      <c r="AU262" s="17" t="s">
        <v>86</v>
      </c>
    </row>
    <row r="263" spans="1:65" s="13" customFormat="1" ht="11.25" x14ac:dyDescent="0.2">
      <c r="B263" s="209"/>
      <c r="C263" s="210"/>
      <c r="D263" s="204" t="s">
        <v>162</v>
      </c>
      <c r="E263" s="211" t="s">
        <v>1</v>
      </c>
      <c r="F263" s="212" t="s">
        <v>659</v>
      </c>
      <c r="G263" s="210"/>
      <c r="H263" s="211" t="s">
        <v>1</v>
      </c>
      <c r="I263" s="213"/>
      <c r="J263" s="210"/>
      <c r="K263" s="210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162</v>
      </c>
      <c r="AU263" s="218" t="s">
        <v>86</v>
      </c>
      <c r="AV263" s="13" t="s">
        <v>84</v>
      </c>
      <c r="AW263" s="13" t="s">
        <v>32</v>
      </c>
      <c r="AX263" s="13" t="s">
        <v>77</v>
      </c>
      <c r="AY263" s="218" t="s">
        <v>151</v>
      </c>
    </row>
    <row r="264" spans="1:65" s="13" customFormat="1" ht="11.25" x14ac:dyDescent="0.2">
      <c r="B264" s="209"/>
      <c r="C264" s="210"/>
      <c r="D264" s="204" t="s">
        <v>162</v>
      </c>
      <c r="E264" s="211" t="s">
        <v>1</v>
      </c>
      <c r="F264" s="212" t="s">
        <v>714</v>
      </c>
      <c r="G264" s="210"/>
      <c r="H264" s="211" t="s">
        <v>1</v>
      </c>
      <c r="I264" s="213"/>
      <c r="J264" s="210"/>
      <c r="K264" s="210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162</v>
      </c>
      <c r="AU264" s="218" t="s">
        <v>86</v>
      </c>
      <c r="AV264" s="13" t="s">
        <v>84</v>
      </c>
      <c r="AW264" s="13" t="s">
        <v>32</v>
      </c>
      <c r="AX264" s="13" t="s">
        <v>77</v>
      </c>
      <c r="AY264" s="218" t="s">
        <v>151</v>
      </c>
    </row>
    <row r="265" spans="1:65" s="14" customFormat="1" ht="11.25" x14ac:dyDescent="0.2">
      <c r="B265" s="219"/>
      <c r="C265" s="220"/>
      <c r="D265" s="204" t="s">
        <v>162</v>
      </c>
      <c r="E265" s="221" t="s">
        <v>1</v>
      </c>
      <c r="F265" s="222" t="s">
        <v>515</v>
      </c>
      <c r="G265" s="220"/>
      <c r="H265" s="223">
        <v>50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162</v>
      </c>
      <c r="AU265" s="229" t="s">
        <v>86</v>
      </c>
      <c r="AV265" s="14" t="s">
        <v>86</v>
      </c>
      <c r="AW265" s="14" t="s">
        <v>32</v>
      </c>
      <c r="AX265" s="14" t="s">
        <v>77</v>
      </c>
      <c r="AY265" s="229" t="s">
        <v>151</v>
      </c>
    </row>
    <row r="266" spans="1:65" s="13" customFormat="1" ht="11.25" x14ac:dyDescent="0.2">
      <c r="B266" s="209"/>
      <c r="C266" s="210"/>
      <c r="D266" s="204" t="s">
        <v>162</v>
      </c>
      <c r="E266" s="211" t="s">
        <v>1</v>
      </c>
      <c r="F266" s="212" t="s">
        <v>659</v>
      </c>
      <c r="G266" s="210"/>
      <c r="H266" s="211" t="s">
        <v>1</v>
      </c>
      <c r="I266" s="213"/>
      <c r="J266" s="210"/>
      <c r="K266" s="210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162</v>
      </c>
      <c r="AU266" s="218" t="s">
        <v>86</v>
      </c>
      <c r="AV266" s="13" t="s">
        <v>84</v>
      </c>
      <c r="AW266" s="13" t="s">
        <v>32</v>
      </c>
      <c r="AX266" s="13" t="s">
        <v>77</v>
      </c>
      <c r="AY266" s="218" t="s">
        <v>151</v>
      </c>
    </row>
    <row r="267" spans="1:65" s="13" customFormat="1" ht="11.25" x14ac:dyDescent="0.2">
      <c r="B267" s="209"/>
      <c r="C267" s="210"/>
      <c r="D267" s="204" t="s">
        <v>162</v>
      </c>
      <c r="E267" s="211" t="s">
        <v>1</v>
      </c>
      <c r="F267" s="212" t="s">
        <v>684</v>
      </c>
      <c r="G267" s="210"/>
      <c r="H267" s="211" t="s">
        <v>1</v>
      </c>
      <c r="I267" s="213"/>
      <c r="J267" s="210"/>
      <c r="K267" s="210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162</v>
      </c>
      <c r="AU267" s="218" t="s">
        <v>86</v>
      </c>
      <c r="AV267" s="13" t="s">
        <v>84</v>
      </c>
      <c r="AW267" s="13" t="s">
        <v>32</v>
      </c>
      <c r="AX267" s="13" t="s">
        <v>77</v>
      </c>
      <c r="AY267" s="218" t="s">
        <v>151</v>
      </c>
    </row>
    <row r="268" spans="1:65" s="13" customFormat="1" ht="11.25" x14ac:dyDescent="0.2">
      <c r="B268" s="209"/>
      <c r="C268" s="210"/>
      <c r="D268" s="204" t="s">
        <v>162</v>
      </c>
      <c r="E268" s="211" t="s">
        <v>1</v>
      </c>
      <c r="F268" s="212" t="s">
        <v>685</v>
      </c>
      <c r="G268" s="210"/>
      <c r="H268" s="211" t="s">
        <v>1</v>
      </c>
      <c r="I268" s="213"/>
      <c r="J268" s="210"/>
      <c r="K268" s="210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162</v>
      </c>
      <c r="AU268" s="218" t="s">
        <v>86</v>
      </c>
      <c r="AV268" s="13" t="s">
        <v>84</v>
      </c>
      <c r="AW268" s="13" t="s">
        <v>32</v>
      </c>
      <c r="AX268" s="13" t="s">
        <v>77</v>
      </c>
      <c r="AY268" s="218" t="s">
        <v>151</v>
      </c>
    </row>
    <row r="269" spans="1:65" s="14" customFormat="1" ht="11.25" x14ac:dyDescent="0.2">
      <c r="B269" s="219"/>
      <c r="C269" s="220"/>
      <c r="D269" s="204" t="s">
        <v>162</v>
      </c>
      <c r="E269" s="221" t="s">
        <v>1</v>
      </c>
      <c r="F269" s="222" t="s">
        <v>686</v>
      </c>
      <c r="G269" s="220"/>
      <c r="H269" s="223">
        <v>70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162</v>
      </c>
      <c r="AU269" s="229" t="s">
        <v>86</v>
      </c>
      <c r="AV269" s="14" t="s">
        <v>86</v>
      </c>
      <c r="AW269" s="14" t="s">
        <v>32</v>
      </c>
      <c r="AX269" s="14" t="s">
        <v>77</v>
      </c>
      <c r="AY269" s="229" t="s">
        <v>151</v>
      </c>
    </row>
    <row r="270" spans="1:65" s="13" customFormat="1" ht="11.25" x14ac:dyDescent="0.2">
      <c r="B270" s="209"/>
      <c r="C270" s="210"/>
      <c r="D270" s="204" t="s">
        <v>162</v>
      </c>
      <c r="E270" s="211" t="s">
        <v>1</v>
      </c>
      <c r="F270" s="212" t="s">
        <v>691</v>
      </c>
      <c r="G270" s="210"/>
      <c r="H270" s="211" t="s">
        <v>1</v>
      </c>
      <c r="I270" s="213"/>
      <c r="J270" s="210"/>
      <c r="K270" s="210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162</v>
      </c>
      <c r="AU270" s="218" t="s">
        <v>86</v>
      </c>
      <c r="AV270" s="13" t="s">
        <v>84</v>
      </c>
      <c r="AW270" s="13" t="s">
        <v>32</v>
      </c>
      <c r="AX270" s="13" t="s">
        <v>77</v>
      </c>
      <c r="AY270" s="218" t="s">
        <v>151</v>
      </c>
    </row>
    <row r="271" spans="1:65" s="14" customFormat="1" ht="11.25" x14ac:dyDescent="0.2">
      <c r="B271" s="219"/>
      <c r="C271" s="220"/>
      <c r="D271" s="204" t="s">
        <v>162</v>
      </c>
      <c r="E271" s="221" t="s">
        <v>1</v>
      </c>
      <c r="F271" s="222" t="s">
        <v>692</v>
      </c>
      <c r="G271" s="220"/>
      <c r="H271" s="223">
        <v>418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162</v>
      </c>
      <c r="AU271" s="229" t="s">
        <v>86</v>
      </c>
      <c r="AV271" s="14" t="s">
        <v>86</v>
      </c>
      <c r="AW271" s="14" t="s">
        <v>32</v>
      </c>
      <c r="AX271" s="14" t="s">
        <v>77</v>
      </c>
      <c r="AY271" s="229" t="s">
        <v>151</v>
      </c>
    </row>
    <row r="272" spans="1:65" s="13" customFormat="1" ht="11.25" x14ac:dyDescent="0.2">
      <c r="B272" s="209"/>
      <c r="C272" s="210"/>
      <c r="D272" s="204" t="s">
        <v>162</v>
      </c>
      <c r="E272" s="211" t="s">
        <v>1</v>
      </c>
      <c r="F272" s="212" t="s">
        <v>704</v>
      </c>
      <c r="G272" s="210"/>
      <c r="H272" s="211" t="s">
        <v>1</v>
      </c>
      <c r="I272" s="213"/>
      <c r="J272" s="210"/>
      <c r="K272" s="210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162</v>
      </c>
      <c r="AU272" s="218" t="s">
        <v>86</v>
      </c>
      <c r="AV272" s="13" t="s">
        <v>84</v>
      </c>
      <c r="AW272" s="13" t="s">
        <v>32</v>
      </c>
      <c r="AX272" s="13" t="s">
        <v>77</v>
      </c>
      <c r="AY272" s="218" t="s">
        <v>151</v>
      </c>
    </row>
    <row r="273" spans="1:65" s="14" customFormat="1" ht="11.25" x14ac:dyDescent="0.2">
      <c r="B273" s="219"/>
      <c r="C273" s="220"/>
      <c r="D273" s="204" t="s">
        <v>162</v>
      </c>
      <c r="E273" s="221" t="s">
        <v>1</v>
      </c>
      <c r="F273" s="222" t="s">
        <v>705</v>
      </c>
      <c r="G273" s="220"/>
      <c r="H273" s="223">
        <v>9.4499999999999993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162</v>
      </c>
      <c r="AU273" s="229" t="s">
        <v>86</v>
      </c>
      <c r="AV273" s="14" t="s">
        <v>86</v>
      </c>
      <c r="AW273" s="14" t="s">
        <v>32</v>
      </c>
      <c r="AX273" s="14" t="s">
        <v>77</v>
      </c>
      <c r="AY273" s="229" t="s">
        <v>151</v>
      </c>
    </row>
    <row r="274" spans="1:65" s="13" customFormat="1" ht="11.25" x14ac:dyDescent="0.2">
      <c r="B274" s="209"/>
      <c r="C274" s="210"/>
      <c r="D274" s="204" t="s">
        <v>162</v>
      </c>
      <c r="E274" s="211" t="s">
        <v>1</v>
      </c>
      <c r="F274" s="212" t="s">
        <v>659</v>
      </c>
      <c r="G274" s="210"/>
      <c r="H274" s="211" t="s">
        <v>1</v>
      </c>
      <c r="I274" s="213"/>
      <c r="J274" s="210"/>
      <c r="K274" s="210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162</v>
      </c>
      <c r="AU274" s="218" t="s">
        <v>86</v>
      </c>
      <c r="AV274" s="13" t="s">
        <v>84</v>
      </c>
      <c r="AW274" s="13" t="s">
        <v>32</v>
      </c>
      <c r="AX274" s="13" t="s">
        <v>77</v>
      </c>
      <c r="AY274" s="218" t="s">
        <v>151</v>
      </c>
    </row>
    <row r="275" spans="1:65" s="13" customFormat="1" ht="11.25" x14ac:dyDescent="0.2">
      <c r="B275" s="209"/>
      <c r="C275" s="210"/>
      <c r="D275" s="204" t="s">
        <v>162</v>
      </c>
      <c r="E275" s="211" t="s">
        <v>1</v>
      </c>
      <c r="F275" s="212" t="s">
        <v>714</v>
      </c>
      <c r="G275" s="210"/>
      <c r="H275" s="211" t="s">
        <v>1</v>
      </c>
      <c r="I275" s="213"/>
      <c r="J275" s="210"/>
      <c r="K275" s="210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162</v>
      </c>
      <c r="AU275" s="218" t="s">
        <v>86</v>
      </c>
      <c r="AV275" s="13" t="s">
        <v>84</v>
      </c>
      <c r="AW275" s="13" t="s">
        <v>32</v>
      </c>
      <c r="AX275" s="13" t="s">
        <v>77</v>
      </c>
      <c r="AY275" s="218" t="s">
        <v>151</v>
      </c>
    </row>
    <row r="276" spans="1:65" s="14" customFormat="1" ht="11.25" x14ac:dyDescent="0.2">
      <c r="B276" s="219"/>
      <c r="C276" s="220"/>
      <c r="D276" s="204" t="s">
        <v>162</v>
      </c>
      <c r="E276" s="221" t="s">
        <v>1</v>
      </c>
      <c r="F276" s="222" t="s">
        <v>715</v>
      </c>
      <c r="G276" s="220"/>
      <c r="H276" s="223">
        <v>-50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162</v>
      </c>
      <c r="AU276" s="229" t="s">
        <v>86</v>
      </c>
      <c r="AV276" s="14" t="s">
        <v>86</v>
      </c>
      <c r="AW276" s="14" t="s">
        <v>32</v>
      </c>
      <c r="AX276" s="14" t="s">
        <v>77</v>
      </c>
      <c r="AY276" s="229" t="s">
        <v>151</v>
      </c>
    </row>
    <row r="277" spans="1:65" s="2" customFormat="1" ht="16.5" customHeight="1" x14ac:dyDescent="0.2">
      <c r="A277" s="34"/>
      <c r="B277" s="35"/>
      <c r="C277" s="191" t="s">
        <v>292</v>
      </c>
      <c r="D277" s="191" t="s">
        <v>153</v>
      </c>
      <c r="E277" s="192" t="s">
        <v>243</v>
      </c>
      <c r="F277" s="193" t="s">
        <v>244</v>
      </c>
      <c r="G277" s="194" t="s">
        <v>167</v>
      </c>
      <c r="H277" s="195">
        <v>1.38</v>
      </c>
      <c r="I277" s="196"/>
      <c r="J277" s="197">
        <f>ROUND(I277*H277,2)</f>
        <v>0</v>
      </c>
      <c r="K277" s="193" t="s">
        <v>157</v>
      </c>
      <c r="L277" s="39"/>
      <c r="M277" s="198" t="s">
        <v>1</v>
      </c>
      <c r="N277" s="199" t="s">
        <v>42</v>
      </c>
      <c r="O277" s="71"/>
      <c r="P277" s="200">
        <f>O277*H277</f>
        <v>0</v>
      </c>
      <c r="Q277" s="200">
        <v>0</v>
      </c>
      <c r="R277" s="200">
        <f>Q277*H277</f>
        <v>0</v>
      </c>
      <c r="S277" s="200">
        <v>0</v>
      </c>
      <c r="T277" s="201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2" t="s">
        <v>158</v>
      </c>
      <c r="AT277" s="202" t="s">
        <v>153</v>
      </c>
      <c r="AU277" s="202" t="s">
        <v>86</v>
      </c>
      <c r="AY277" s="17" t="s">
        <v>151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7" t="s">
        <v>84</v>
      </c>
      <c r="BK277" s="203">
        <f>ROUND(I277*H277,2)</f>
        <v>0</v>
      </c>
      <c r="BL277" s="17" t="s">
        <v>158</v>
      </c>
      <c r="BM277" s="202" t="s">
        <v>744</v>
      </c>
    </row>
    <row r="278" spans="1:65" s="2" customFormat="1" ht="19.5" x14ac:dyDescent="0.2">
      <c r="A278" s="34"/>
      <c r="B278" s="35"/>
      <c r="C278" s="36"/>
      <c r="D278" s="204" t="s">
        <v>160</v>
      </c>
      <c r="E278" s="36"/>
      <c r="F278" s="205" t="s">
        <v>246</v>
      </c>
      <c r="G278" s="36"/>
      <c r="H278" s="36"/>
      <c r="I278" s="206"/>
      <c r="J278" s="36"/>
      <c r="K278" s="36"/>
      <c r="L278" s="39"/>
      <c r="M278" s="207"/>
      <c r="N278" s="208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160</v>
      </c>
      <c r="AU278" s="17" t="s">
        <v>86</v>
      </c>
    </row>
    <row r="279" spans="1:65" s="13" customFormat="1" ht="11.25" x14ac:dyDescent="0.2">
      <c r="B279" s="209"/>
      <c r="C279" s="210"/>
      <c r="D279" s="204" t="s">
        <v>162</v>
      </c>
      <c r="E279" s="211" t="s">
        <v>1</v>
      </c>
      <c r="F279" s="212" t="s">
        <v>697</v>
      </c>
      <c r="G279" s="210"/>
      <c r="H279" s="211" t="s">
        <v>1</v>
      </c>
      <c r="I279" s="213"/>
      <c r="J279" s="210"/>
      <c r="K279" s="210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162</v>
      </c>
      <c r="AU279" s="218" t="s">
        <v>86</v>
      </c>
      <c r="AV279" s="13" t="s">
        <v>84</v>
      </c>
      <c r="AW279" s="13" t="s">
        <v>32</v>
      </c>
      <c r="AX279" s="13" t="s">
        <v>77</v>
      </c>
      <c r="AY279" s="218" t="s">
        <v>151</v>
      </c>
    </row>
    <row r="280" spans="1:65" s="13" customFormat="1" ht="11.25" x14ac:dyDescent="0.2">
      <c r="B280" s="209"/>
      <c r="C280" s="210"/>
      <c r="D280" s="204" t="s">
        <v>162</v>
      </c>
      <c r="E280" s="211" t="s">
        <v>1</v>
      </c>
      <c r="F280" s="212" t="s">
        <v>698</v>
      </c>
      <c r="G280" s="210"/>
      <c r="H280" s="211" t="s">
        <v>1</v>
      </c>
      <c r="I280" s="213"/>
      <c r="J280" s="210"/>
      <c r="K280" s="210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162</v>
      </c>
      <c r="AU280" s="218" t="s">
        <v>86</v>
      </c>
      <c r="AV280" s="13" t="s">
        <v>84</v>
      </c>
      <c r="AW280" s="13" t="s">
        <v>32</v>
      </c>
      <c r="AX280" s="13" t="s">
        <v>77</v>
      </c>
      <c r="AY280" s="218" t="s">
        <v>151</v>
      </c>
    </row>
    <row r="281" spans="1:65" s="14" customFormat="1" ht="11.25" x14ac:dyDescent="0.2">
      <c r="B281" s="219"/>
      <c r="C281" s="220"/>
      <c r="D281" s="204" t="s">
        <v>162</v>
      </c>
      <c r="E281" s="221" t="s">
        <v>1</v>
      </c>
      <c r="F281" s="222" t="s">
        <v>723</v>
      </c>
      <c r="G281" s="220"/>
      <c r="H281" s="223">
        <v>1.38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162</v>
      </c>
      <c r="AU281" s="229" t="s">
        <v>86</v>
      </c>
      <c r="AV281" s="14" t="s">
        <v>86</v>
      </c>
      <c r="AW281" s="14" t="s">
        <v>32</v>
      </c>
      <c r="AX281" s="14" t="s">
        <v>77</v>
      </c>
      <c r="AY281" s="229" t="s">
        <v>151</v>
      </c>
    </row>
    <row r="282" spans="1:65" s="2" customFormat="1" ht="21.75" customHeight="1" x14ac:dyDescent="0.2">
      <c r="A282" s="34"/>
      <c r="B282" s="35"/>
      <c r="C282" s="191" t="s">
        <v>302</v>
      </c>
      <c r="D282" s="191" t="s">
        <v>153</v>
      </c>
      <c r="E282" s="192" t="s">
        <v>745</v>
      </c>
      <c r="F282" s="193" t="s">
        <v>746</v>
      </c>
      <c r="G282" s="194" t="s">
        <v>156</v>
      </c>
      <c r="H282" s="195">
        <v>340</v>
      </c>
      <c r="I282" s="196"/>
      <c r="J282" s="197">
        <f>ROUND(I282*H282,2)</f>
        <v>0</v>
      </c>
      <c r="K282" s="193" t="s">
        <v>157</v>
      </c>
      <c r="L282" s="39"/>
      <c r="M282" s="198" t="s">
        <v>1</v>
      </c>
      <c r="N282" s="199" t="s">
        <v>42</v>
      </c>
      <c r="O282" s="71"/>
      <c r="P282" s="200">
        <f>O282*H282</f>
        <v>0</v>
      </c>
      <c r="Q282" s="200">
        <v>0</v>
      </c>
      <c r="R282" s="200">
        <f>Q282*H282</f>
        <v>0</v>
      </c>
      <c r="S282" s="200">
        <v>0</v>
      </c>
      <c r="T282" s="20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2" t="s">
        <v>158</v>
      </c>
      <c r="AT282" s="202" t="s">
        <v>153</v>
      </c>
      <c r="AU282" s="202" t="s">
        <v>86</v>
      </c>
      <c r="AY282" s="17" t="s">
        <v>151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7" t="s">
        <v>84</v>
      </c>
      <c r="BK282" s="203">
        <f>ROUND(I282*H282,2)</f>
        <v>0</v>
      </c>
      <c r="BL282" s="17" t="s">
        <v>158</v>
      </c>
      <c r="BM282" s="202" t="s">
        <v>747</v>
      </c>
    </row>
    <row r="283" spans="1:65" s="2" customFormat="1" ht="19.5" x14ac:dyDescent="0.2">
      <c r="A283" s="34"/>
      <c r="B283" s="35"/>
      <c r="C283" s="36"/>
      <c r="D283" s="204" t="s">
        <v>160</v>
      </c>
      <c r="E283" s="36"/>
      <c r="F283" s="205" t="s">
        <v>748</v>
      </c>
      <c r="G283" s="36"/>
      <c r="H283" s="36"/>
      <c r="I283" s="206"/>
      <c r="J283" s="36"/>
      <c r="K283" s="36"/>
      <c r="L283" s="39"/>
      <c r="M283" s="207"/>
      <c r="N283" s="208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160</v>
      </c>
      <c r="AU283" s="17" t="s">
        <v>86</v>
      </c>
    </row>
    <row r="284" spans="1:65" s="13" customFormat="1" ht="11.25" x14ac:dyDescent="0.2">
      <c r="B284" s="209"/>
      <c r="C284" s="210"/>
      <c r="D284" s="204" t="s">
        <v>162</v>
      </c>
      <c r="E284" s="211" t="s">
        <v>1</v>
      </c>
      <c r="F284" s="212" t="s">
        <v>659</v>
      </c>
      <c r="G284" s="210"/>
      <c r="H284" s="211" t="s">
        <v>1</v>
      </c>
      <c r="I284" s="213"/>
      <c r="J284" s="210"/>
      <c r="K284" s="210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162</v>
      </c>
      <c r="AU284" s="218" t="s">
        <v>86</v>
      </c>
      <c r="AV284" s="13" t="s">
        <v>84</v>
      </c>
      <c r="AW284" s="13" t="s">
        <v>32</v>
      </c>
      <c r="AX284" s="13" t="s">
        <v>77</v>
      </c>
      <c r="AY284" s="218" t="s">
        <v>151</v>
      </c>
    </row>
    <row r="285" spans="1:65" s="13" customFormat="1" ht="11.25" x14ac:dyDescent="0.2">
      <c r="B285" s="209"/>
      <c r="C285" s="210"/>
      <c r="D285" s="204" t="s">
        <v>162</v>
      </c>
      <c r="E285" s="211" t="s">
        <v>1</v>
      </c>
      <c r="F285" s="212" t="s">
        <v>749</v>
      </c>
      <c r="G285" s="210"/>
      <c r="H285" s="211" t="s">
        <v>1</v>
      </c>
      <c r="I285" s="213"/>
      <c r="J285" s="210"/>
      <c r="K285" s="210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162</v>
      </c>
      <c r="AU285" s="218" t="s">
        <v>86</v>
      </c>
      <c r="AV285" s="13" t="s">
        <v>84</v>
      </c>
      <c r="AW285" s="13" t="s">
        <v>32</v>
      </c>
      <c r="AX285" s="13" t="s">
        <v>77</v>
      </c>
      <c r="AY285" s="218" t="s">
        <v>151</v>
      </c>
    </row>
    <row r="286" spans="1:65" s="14" customFormat="1" ht="11.25" x14ac:dyDescent="0.2">
      <c r="B286" s="219"/>
      <c r="C286" s="220"/>
      <c r="D286" s="204" t="s">
        <v>162</v>
      </c>
      <c r="E286" s="221" t="s">
        <v>1</v>
      </c>
      <c r="F286" s="222" t="s">
        <v>750</v>
      </c>
      <c r="G286" s="220"/>
      <c r="H286" s="223">
        <v>340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162</v>
      </c>
      <c r="AU286" s="229" t="s">
        <v>86</v>
      </c>
      <c r="AV286" s="14" t="s">
        <v>86</v>
      </c>
      <c r="AW286" s="14" t="s">
        <v>32</v>
      </c>
      <c r="AX286" s="14" t="s">
        <v>77</v>
      </c>
      <c r="AY286" s="229" t="s">
        <v>151</v>
      </c>
    </row>
    <row r="287" spans="1:65" s="2" customFormat="1" ht="16.5" customHeight="1" x14ac:dyDescent="0.2">
      <c r="A287" s="34"/>
      <c r="B287" s="35"/>
      <c r="C287" s="191" t="s">
        <v>308</v>
      </c>
      <c r="D287" s="191" t="s">
        <v>153</v>
      </c>
      <c r="E287" s="192" t="s">
        <v>751</v>
      </c>
      <c r="F287" s="193" t="s">
        <v>752</v>
      </c>
      <c r="G287" s="194" t="s">
        <v>156</v>
      </c>
      <c r="H287" s="195">
        <v>340</v>
      </c>
      <c r="I287" s="196"/>
      <c r="J287" s="197">
        <f>ROUND(I287*H287,2)</f>
        <v>0</v>
      </c>
      <c r="K287" s="193" t="s">
        <v>157</v>
      </c>
      <c r="L287" s="39"/>
      <c r="M287" s="198" t="s">
        <v>1</v>
      </c>
      <c r="N287" s="199" t="s">
        <v>42</v>
      </c>
      <c r="O287" s="71"/>
      <c r="P287" s="200">
        <f>O287*H287</f>
        <v>0</v>
      </c>
      <c r="Q287" s="200">
        <v>0</v>
      </c>
      <c r="R287" s="200">
        <f>Q287*H287</f>
        <v>0</v>
      </c>
      <c r="S287" s="200">
        <v>0</v>
      </c>
      <c r="T287" s="20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2" t="s">
        <v>158</v>
      </c>
      <c r="AT287" s="202" t="s">
        <v>153</v>
      </c>
      <c r="AU287" s="202" t="s">
        <v>86</v>
      </c>
      <c r="AY287" s="17" t="s">
        <v>151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7" t="s">
        <v>84</v>
      </c>
      <c r="BK287" s="203">
        <f>ROUND(I287*H287,2)</f>
        <v>0</v>
      </c>
      <c r="BL287" s="17" t="s">
        <v>158</v>
      </c>
      <c r="BM287" s="202" t="s">
        <v>753</v>
      </c>
    </row>
    <row r="288" spans="1:65" s="2" customFormat="1" ht="11.25" x14ac:dyDescent="0.2">
      <c r="A288" s="34"/>
      <c r="B288" s="35"/>
      <c r="C288" s="36"/>
      <c r="D288" s="204" t="s">
        <v>160</v>
      </c>
      <c r="E288" s="36"/>
      <c r="F288" s="205" t="s">
        <v>754</v>
      </c>
      <c r="G288" s="36"/>
      <c r="H288" s="36"/>
      <c r="I288" s="206"/>
      <c r="J288" s="36"/>
      <c r="K288" s="36"/>
      <c r="L288" s="39"/>
      <c r="M288" s="207"/>
      <c r="N288" s="208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160</v>
      </c>
      <c r="AU288" s="17" t="s">
        <v>86</v>
      </c>
    </row>
    <row r="289" spans="1:65" s="13" customFormat="1" ht="11.25" x14ac:dyDescent="0.2">
      <c r="B289" s="209"/>
      <c r="C289" s="210"/>
      <c r="D289" s="204" t="s">
        <v>162</v>
      </c>
      <c r="E289" s="211" t="s">
        <v>1</v>
      </c>
      <c r="F289" s="212" t="s">
        <v>659</v>
      </c>
      <c r="G289" s="210"/>
      <c r="H289" s="211" t="s">
        <v>1</v>
      </c>
      <c r="I289" s="213"/>
      <c r="J289" s="210"/>
      <c r="K289" s="210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162</v>
      </c>
      <c r="AU289" s="218" t="s">
        <v>86</v>
      </c>
      <c r="AV289" s="13" t="s">
        <v>84</v>
      </c>
      <c r="AW289" s="13" t="s">
        <v>32</v>
      </c>
      <c r="AX289" s="13" t="s">
        <v>77</v>
      </c>
      <c r="AY289" s="218" t="s">
        <v>151</v>
      </c>
    </row>
    <row r="290" spans="1:65" s="13" customFormat="1" ht="11.25" x14ac:dyDescent="0.2">
      <c r="B290" s="209"/>
      <c r="C290" s="210"/>
      <c r="D290" s="204" t="s">
        <v>162</v>
      </c>
      <c r="E290" s="211" t="s">
        <v>1</v>
      </c>
      <c r="F290" s="212" t="s">
        <v>755</v>
      </c>
      <c r="G290" s="210"/>
      <c r="H290" s="211" t="s">
        <v>1</v>
      </c>
      <c r="I290" s="213"/>
      <c r="J290" s="210"/>
      <c r="K290" s="210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162</v>
      </c>
      <c r="AU290" s="218" t="s">
        <v>86</v>
      </c>
      <c r="AV290" s="13" t="s">
        <v>84</v>
      </c>
      <c r="AW290" s="13" t="s">
        <v>32</v>
      </c>
      <c r="AX290" s="13" t="s">
        <v>77</v>
      </c>
      <c r="AY290" s="218" t="s">
        <v>151</v>
      </c>
    </row>
    <row r="291" spans="1:65" s="14" customFormat="1" ht="11.25" x14ac:dyDescent="0.2">
      <c r="B291" s="219"/>
      <c r="C291" s="220"/>
      <c r="D291" s="204" t="s">
        <v>162</v>
      </c>
      <c r="E291" s="221" t="s">
        <v>1</v>
      </c>
      <c r="F291" s="222" t="s">
        <v>750</v>
      </c>
      <c r="G291" s="220"/>
      <c r="H291" s="223">
        <v>340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162</v>
      </c>
      <c r="AU291" s="229" t="s">
        <v>86</v>
      </c>
      <c r="AV291" s="14" t="s">
        <v>86</v>
      </c>
      <c r="AW291" s="14" t="s">
        <v>32</v>
      </c>
      <c r="AX291" s="14" t="s">
        <v>77</v>
      </c>
      <c r="AY291" s="229" t="s">
        <v>151</v>
      </c>
    </row>
    <row r="292" spans="1:65" s="2" customFormat="1" ht="16.5" customHeight="1" x14ac:dyDescent="0.2">
      <c r="A292" s="34"/>
      <c r="B292" s="35"/>
      <c r="C292" s="191" t="s">
        <v>7</v>
      </c>
      <c r="D292" s="191" t="s">
        <v>153</v>
      </c>
      <c r="E292" s="192" t="s">
        <v>756</v>
      </c>
      <c r="F292" s="193" t="s">
        <v>757</v>
      </c>
      <c r="G292" s="194" t="s">
        <v>156</v>
      </c>
      <c r="H292" s="195">
        <v>813</v>
      </c>
      <c r="I292" s="196"/>
      <c r="J292" s="197">
        <f>ROUND(I292*H292,2)</f>
        <v>0</v>
      </c>
      <c r="K292" s="193" t="s">
        <v>157</v>
      </c>
      <c r="L292" s="39"/>
      <c r="M292" s="198" t="s">
        <v>1</v>
      </c>
      <c r="N292" s="199" t="s">
        <v>42</v>
      </c>
      <c r="O292" s="71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2" t="s">
        <v>158</v>
      </c>
      <c r="AT292" s="202" t="s">
        <v>153</v>
      </c>
      <c r="AU292" s="202" t="s">
        <v>86</v>
      </c>
      <c r="AY292" s="17" t="s">
        <v>151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7" t="s">
        <v>84</v>
      </c>
      <c r="BK292" s="203">
        <f>ROUND(I292*H292,2)</f>
        <v>0</v>
      </c>
      <c r="BL292" s="17" t="s">
        <v>158</v>
      </c>
      <c r="BM292" s="202" t="s">
        <v>758</v>
      </c>
    </row>
    <row r="293" spans="1:65" s="2" customFormat="1" ht="11.25" x14ac:dyDescent="0.2">
      <c r="A293" s="34"/>
      <c r="B293" s="35"/>
      <c r="C293" s="36"/>
      <c r="D293" s="204" t="s">
        <v>160</v>
      </c>
      <c r="E293" s="36"/>
      <c r="F293" s="205" t="s">
        <v>759</v>
      </c>
      <c r="G293" s="36"/>
      <c r="H293" s="36"/>
      <c r="I293" s="206"/>
      <c r="J293" s="36"/>
      <c r="K293" s="36"/>
      <c r="L293" s="39"/>
      <c r="M293" s="207"/>
      <c r="N293" s="208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160</v>
      </c>
      <c r="AU293" s="17" t="s">
        <v>86</v>
      </c>
    </row>
    <row r="294" spans="1:65" s="13" customFormat="1" ht="11.25" x14ac:dyDescent="0.2">
      <c r="B294" s="209"/>
      <c r="C294" s="210"/>
      <c r="D294" s="204" t="s">
        <v>162</v>
      </c>
      <c r="E294" s="211" t="s">
        <v>1</v>
      </c>
      <c r="F294" s="212" t="s">
        <v>659</v>
      </c>
      <c r="G294" s="210"/>
      <c r="H294" s="211" t="s">
        <v>1</v>
      </c>
      <c r="I294" s="213"/>
      <c r="J294" s="210"/>
      <c r="K294" s="210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162</v>
      </c>
      <c r="AU294" s="218" t="s">
        <v>86</v>
      </c>
      <c r="AV294" s="13" t="s">
        <v>84</v>
      </c>
      <c r="AW294" s="13" t="s">
        <v>32</v>
      </c>
      <c r="AX294" s="13" t="s">
        <v>77</v>
      </c>
      <c r="AY294" s="218" t="s">
        <v>151</v>
      </c>
    </row>
    <row r="295" spans="1:65" s="13" customFormat="1" ht="11.25" x14ac:dyDescent="0.2">
      <c r="B295" s="209"/>
      <c r="C295" s="210"/>
      <c r="D295" s="204" t="s">
        <v>162</v>
      </c>
      <c r="E295" s="211" t="s">
        <v>1</v>
      </c>
      <c r="F295" s="212" t="s">
        <v>760</v>
      </c>
      <c r="G295" s="210"/>
      <c r="H295" s="211" t="s">
        <v>1</v>
      </c>
      <c r="I295" s="213"/>
      <c r="J295" s="210"/>
      <c r="K295" s="210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162</v>
      </c>
      <c r="AU295" s="218" t="s">
        <v>86</v>
      </c>
      <c r="AV295" s="13" t="s">
        <v>84</v>
      </c>
      <c r="AW295" s="13" t="s">
        <v>32</v>
      </c>
      <c r="AX295" s="13" t="s">
        <v>77</v>
      </c>
      <c r="AY295" s="218" t="s">
        <v>151</v>
      </c>
    </row>
    <row r="296" spans="1:65" s="13" customFormat="1" ht="11.25" x14ac:dyDescent="0.2">
      <c r="B296" s="209"/>
      <c r="C296" s="210"/>
      <c r="D296" s="204" t="s">
        <v>162</v>
      </c>
      <c r="E296" s="211" t="s">
        <v>1</v>
      </c>
      <c r="F296" s="212" t="s">
        <v>761</v>
      </c>
      <c r="G296" s="210"/>
      <c r="H296" s="211" t="s">
        <v>1</v>
      </c>
      <c r="I296" s="213"/>
      <c r="J296" s="210"/>
      <c r="K296" s="210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162</v>
      </c>
      <c r="AU296" s="218" t="s">
        <v>86</v>
      </c>
      <c r="AV296" s="13" t="s">
        <v>84</v>
      </c>
      <c r="AW296" s="13" t="s">
        <v>32</v>
      </c>
      <c r="AX296" s="13" t="s">
        <v>77</v>
      </c>
      <c r="AY296" s="218" t="s">
        <v>151</v>
      </c>
    </row>
    <row r="297" spans="1:65" s="14" customFormat="1" ht="11.25" x14ac:dyDescent="0.2">
      <c r="B297" s="219"/>
      <c r="C297" s="220"/>
      <c r="D297" s="204" t="s">
        <v>162</v>
      </c>
      <c r="E297" s="221" t="s">
        <v>1</v>
      </c>
      <c r="F297" s="222" t="s">
        <v>762</v>
      </c>
      <c r="G297" s="220"/>
      <c r="H297" s="223">
        <v>482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162</v>
      </c>
      <c r="AU297" s="229" t="s">
        <v>86</v>
      </c>
      <c r="AV297" s="14" t="s">
        <v>86</v>
      </c>
      <c r="AW297" s="14" t="s">
        <v>32</v>
      </c>
      <c r="AX297" s="14" t="s">
        <v>77</v>
      </c>
      <c r="AY297" s="229" t="s">
        <v>151</v>
      </c>
    </row>
    <row r="298" spans="1:65" s="13" customFormat="1" ht="11.25" x14ac:dyDescent="0.2">
      <c r="B298" s="209"/>
      <c r="C298" s="210"/>
      <c r="D298" s="204" t="s">
        <v>162</v>
      </c>
      <c r="E298" s="211" t="s">
        <v>1</v>
      </c>
      <c r="F298" s="212" t="s">
        <v>763</v>
      </c>
      <c r="G298" s="210"/>
      <c r="H298" s="211" t="s">
        <v>1</v>
      </c>
      <c r="I298" s="213"/>
      <c r="J298" s="210"/>
      <c r="K298" s="210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162</v>
      </c>
      <c r="AU298" s="218" t="s">
        <v>86</v>
      </c>
      <c r="AV298" s="13" t="s">
        <v>84</v>
      </c>
      <c r="AW298" s="13" t="s">
        <v>32</v>
      </c>
      <c r="AX298" s="13" t="s">
        <v>77</v>
      </c>
      <c r="AY298" s="218" t="s">
        <v>151</v>
      </c>
    </row>
    <row r="299" spans="1:65" s="14" customFormat="1" ht="11.25" x14ac:dyDescent="0.2">
      <c r="B299" s="219"/>
      <c r="C299" s="220"/>
      <c r="D299" s="204" t="s">
        <v>162</v>
      </c>
      <c r="E299" s="221" t="s">
        <v>1</v>
      </c>
      <c r="F299" s="222" t="s">
        <v>764</v>
      </c>
      <c r="G299" s="220"/>
      <c r="H299" s="223">
        <v>331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162</v>
      </c>
      <c r="AU299" s="229" t="s">
        <v>86</v>
      </c>
      <c r="AV299" s="14" t="s">
        <v>86</v>
      </c>
      <c r="AW299" s="14" t="s">
        <v>32</v>
      </c>
      <c r="AX299" s="14" t="s">
        <v>77</v>
      </c>
      <c r="AY299" s="229" t="s">
        <v>151</v>
      </c>
    </row>
    <row r="300" spans="1:65" s="2" customFormat="1" ht="16.5" customHeight="1" x14ac:dyDescent="0.2">
      <c r="A300" s="34"/>
      <c r="B300" s="35"/>
      <c r="C300" s="191" t="s">
        <v>323</v>
      </c>
      <c r="D300" s="191" t="s">
        <v>153</v>
      </c>
      <c r="E300" s="192" t="s">
        <v>756</v>
      </c>
      <c r="F300" s="193" t="s">
        <v>757</v>
      </c>
      <c r="G300" s="194" t="s">
        <v>156</v>
      </c>
      <c r="H300" s="195">
        <v>23</v>
      </c>
      <c r="I300" s="196"/>
      <c r="J300" s="197">
        <f>ROUND(I300*H300,2)</f>
        <v>0</v>
      </c>
      <c r="K300" s="193" t="s">
        <v>157</v>
      </c>
      <c r="L300" s="39"/>
      <c r="M300" s="198" t="s">
        <v>1</v>
      </c>
      <c r="N300" s="199" t="s">
        <v>42</v>
      </c>
      <c r="O300" s="71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2" t="s">
        <v>158</v>
      </c>
      <c r="AT300" s="202" t="s">
        <v>153</v>
      </c>
      <c r="AU300" s="202" t="s">
        <v>86</v>
      </c>
      <c r="AY300" s="17" t="s">
        <v>151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7" t="s">
        <v>84</v>
      </c>
      <c r="BK300" s="203">
        <f>ROUND(I300*H300,2)</f>
        <v>0</v>
      </c>
      <c r="BL300" s="17" t="s">
        <v>158</v>
      </c>
      <c r="BM300" s="202" t="s">
        <v>765</v>
      </c>
    </row>
    <row r="301" spans="1:65" s="2" customFormat="1" ht="11.25" x14ac:dyDescent="0.2">
      <c r="A301" s="34"/>
      <c r="B301" s="35"/>
      <c r="C301" s="36"/>
      <c r="D301" s="204" t="s">
        <v>160</v>
      </c>
      <c r="E301" s="36"/>
      <c r="F301" s="205" t="s">
        <v>759</v>
      </c>
      <c r="G301" s="36"/>
      <c r="H301" s="36"/>
      <c r="I301" s="206"/>
      <c r="J301" s="36"/>
      <c r="K301" s="36"/>
      <c r="L301" s="39"/>
      <c r="M301" s="207"/>
      <c r="N301" s="208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160</v>
      </c>
      <c r="AU301" s="17" t="s">
        <v>86</v>
      </c>
    </row>
    <row r="302" spans="1:65" s="13" customFormat="1" ht="11.25" x14ac:dyDescent="0.2">
      <c r="B302" s="209"/>
      <c r="C302" s="210"/>
      <c r="D302" s="204" t="s">
        <v>162</v>
      </c>
      <c r="E302" s="211" t="s">
        <v>1</v>
      </c>
      <c r="F302" s="212" t="s">
        <v>659</v>
      </c>
      <c r="G302" s="210"/>
      <c r="H302" s="211" t="s">
        <v>1</v>
      </c>
      <c r="I302" s="213"/>
      <c r="J302" s="210"/>
      <c r="K302" s="210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162</v>
      </c>
      <c r="AU302" s="218" t="s">
        <v>86</v>
      </c>
      <c r="AV302" s="13" t="s">
        <v>84</v>
      </c>
      <c r="AW302" s="13" t="s">
        <v>32</v>
      </c>
      <c r="AX302" s="13" t="s">
        <v>77</v>
      </c>
      <c r="AY302" s="218" t="s">
        <v>151</v>
      </c>
    </row>
    <row r="303" spans="1:65" s="13" customFormat="1" ht="11.25" x14ac:dyDescent="0.2">
      <c r="B303" s="209"/>
      <c r="C303" s="210"/>
      <c r="D303" s="204" t="s">
        <v>162</v>
      </c>
      <c r="E303" s="211" t="s">
        <v>1</v>
      </c>
      <c r="F303" s="212" t="s">
        <v>766</v>
      </c>
      <c r="G303" s="210"/>
      <c r="H303" s="211" t="s">
        <v>1</v>
      </c>
      <c r="I303" s="213"/>
      <c r="J303" s="210"/>
      <c r="K303" s="210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162</v>
      </c>
      <c r="AU303" s="218" t="s">
        <v>86</v>
      </c>
      <c r="AV303" s="13" t="s">
        <v>84</v>
      </c>
      <c r="AW303" s="13" t="s">
        <v>32</v>
      </c>
      <c r="AX303" s="13" t="s">
        <v>77</v>
      </c>
      <c r="AY303" s="218" t="s">
        <v>151</v>
      </c>
    </row>
    <row r="304" spans="1:65" s="13" customFormat="1" ht="11.25" x14ac:dyDescent="0.2">
      <c r="B304" s="209"/>
      <c r="C304" s="210"/>
      <c r="D304" s="204" t="s">
        <v>162</v>
      </c>
      <c r="E304" s="211" t="s">
        <v>1</v>
      </c>
      <c r="F304" s="212" t="s">
        <v>767</v>
      </c>
      <c r="G304" s="210"/>
      <c r="H304" s="211" t="s">
        <v>1</v>
      </c>
      <c r="I304" s="213"/>
      <c r="J304" s="210"/>
      <c r="K304" s="210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162</v>
      </c>
      <c r="AU304" s="218" t="s">
        <v>86</v>
      </c>
      <c r="AV304" s="13" t="s">
        <v>84</v>
      </c>
      <c r="AW304" s="13" t="s">
        <v>32</v>
      </c>
      <c r="AX304" s="13" t="s">
        <v>77</v>
      </c>
      <c r="AY304" s="218" t="s">
        <v>151</v>
      </c>
    </row>
    <row r="305" spans="1:65" s="14" customFormat="1" ht="11.25" x14ac:dyDescent="0.2">
      <c r="B305" s="219"/>
      <c r="C305" s="220"/>
      <c r="D305" s="204" t="s">
        <v>162</v>
      </c>
      <c r="E305" s="221" t="s">
        <v>1</v>
      </c>
      <c r="F305" s="222" t="s">
        <v>768</v>
      </c>
      <c r="G305" s="220"/>
      <c r="H305" s="223">
        <v>20.5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162</v>
      </c>
      <c r="AU305" s="229" t="s">
        <v>86</v>
      </c>
      <c r="AV305" s="14" t="s">
        <v>86</v>
      </c>
      <c r="AW305" s="14" t="s">
        <v>32</v>
      </c>
      <c r="AX305" s="14" t="s">
        <v>77</v>
      </c>
      <c r="AY305" s="229" t="s">
        <v>151</v>
      </c>
    </row>
    <row r="306" spans="1:65" s="13" customFormat="1" ht="11.25" x14ac:dyDescent="0.2">
      <c r="B306" s="209"/>
      <c r="C306" s="210"/>
      <c r="D306" s="204" t="s">
        <v>162</v>
      </c>
      <c r="E306" s="211" t="s">
        <v>1</v>
      </c>
      <c r="F306" s="212" t="s">
        <v>769</v>
      </c>
      <c r="G306" s="210"/>
      <c r="H306" s="211" t="s">
        <v>1</v>
      </c>
      <c r="I306" s="213"/>
      <c r="J306" s="210"/>
      <c r="K306" s="210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162</v>
      </c>
      <c r="AU306" s="218" t="s">
        <v>86</v>
      </c>
      <c r="AV306" s="13" t="s">
        <v>84</v>
      </c>
      <c r="AW306" s="13" t="s">
        <v>32</v>
      </c>
      <c r="AX306" s="13" t="s">
        <v>77</v>
      </c>
      <c r="AY306" s="218" t="s">
        <v>151</v>
      </c>
    </row>
    <row r="307" spans="1:65" s="14" customFormat="1" ht="11.25" x14ac:dyDescent="0.2">
      <c r="B307" s="219"/>
      <c r="C307" s="220"/>
      <c r="D307" s="204" t="s">
        <v>162</v>
      </c>
      <c r="E307" s="221" t="s">
        <v>1</v>
      </c>
      <c r="F307" s="222" t="s">
        <v>770</v>
      </c>
      <c r="G307" s="220"/>
      <c r="H307" s="223">
        <v>2.5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162</v>
      </c>
      <c r="AU307" s="229" t="s">
        <v>86</v>
      </c>
      <c r="AV307" s="14" t="s">
        <v>86</v>
      </c>
      <c r="AW307" s="14" t="s">
        <v>32</v>
      </c>
      <c r="AX307" s="14" t="s">
        <v>77</v>
      </c>
      <c r="AY307" s="229" t="s">
        <v>151</v>
      </c>
    </row>
    <row r="308" spans="1:65" s="12" customFormat="1" ht="22.9" customHeight="1" x14ac:dyDescent="0.2">
      <c r="B308" s="175"/>
      <c r="C308" s="176"/>
      <c r="D308" s="177" t="s">
        <v>76</v>
      </c>
      <c r="E308" s="189" t="s">
        <v>86</v>
      </c>
      <c r="F308" s="189" t="s">
        <v>247</v>
      </c>
      <c r="G308" s="176"/>
      <c r="H308" s="176"/>
      <c r="I308" s="179"/>
      <c r="J308" s="190">
        <f>BK308</f>
        <v>0</v>
      </c>
      <c r="K308" s="176"/>
      <c r="L308" s="181"/>
      <c r="M308" s="182"/>
      <c r="N308" s="183"/>
      <c r="O308" s="183"/>
      <c r="P308" s="184">
        <f>SUM(P309:P327)</f>
        <v>0</v>
      </c>
      <c r="Q308" s="183"/>
      <c r="R308" s="184">
        <f>SUM(R309:R327)</f>
        <v>9.9131681999999994</v>
      </c>
      <c r="S308" s="183"/>
      <c r="T308" s="185">
        <f>SUM(T309:T327)</f>
        <v>0</v>
      </c>
      <c r="AR308" s="186" t="s">
        <v>84</v>
      </c>
      <c r="AT308" s="187" t="s">
        <v>76</v>
      </c>
      <c r="AU308" s="187" t="s">
        <v>84</v>
      </c>
      <c r="AY308" s="186" t="s">
        <v>151</v>
      </c>
      <c r="BK308" s="188">
        <f>SUM(BK309:BK327)</f>
        <v>0</v>
      </c>
    </row>
    <row r="309" spans="1:65" s="2" customFormat="1" ht="16.5" customHeight="1" x14ac:dyDescent="0.2">
      <c r="A309" s="34"/>
      <c r="B309" s="35"/>
      <c r="C309" s="191" t="s">
        <v>341</v>
      </c>
      <c r="D309" s="191" t="s">
        <v>153</v>
      </c>
      <c r="E309" s="192" t="s">
        <v>771</v>
      </c>
      <c r="F309" s="193" t="s">
        <v>772</v>
      </c>
      <c r="G309" s="194" t="s">
        <v>167</v>
      </c>
      <c r="H309" s="195">
        <v>8.0500000000000007</v>
      </c>
      <c r="I309" s="196"/>
      <c r="J309" s="197">
        <f>ROUND(I309*H309,2)</f>
        <v>0</v>
      </c>
      <c r="K309" s="193" t="s">
        <v>157</v>
      </c>
      <c r="L309" s="39"/>
      <c r="M309" s="198" t="s">
        <v>1</v>
      </c>
      <c r="N309" s="199" t="s">
        <v>42</v>
      </c>
      <c r="O309" s="71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2" t="s">
        <v>158</v>
      </c>
      <c r="AT309" s="202" t="s">
        <v>153</v>
      </c>
      <c r="AU309" s="202" t="s">
        <v>86</v>
      </c>
      <c r="AY309" s="17" t="s">
        <v>151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7" t="s">
        <v>84</v>
      </c>
      <c r="BK309" s="203">
        <f>ROUND(I309*H309,2)</f>
        <v>0</v>
      </c>
      <c r="BL309" s="17" t="s">
        <v>158</v>
      </c>
      <c r="BM309" s="202" t="s">
        <v>773</v>
      </c>
    </row>
    <row r="310" spans="1:65" s="2" customFormat="1" ht="19.5" x14ac:dyDescent="0.2">
      <c r="A310" s="34"/>
      <c r="B310" s="35"/>
      <c r="C310" s="36"/>
      <c r="D310" s="204" t="s">
        <v>160</v>
      </c>
      <c r="E310" s="36"/>
      <c r="F310" s="205" t="s">
        <v>774</v>
      </c>
      <c r="G310" s="36"/>
      <c r="H310" s="36"/>
      <c r="I310" s="206"/>
      <c r="J310" s="36"/>
      <c r="K310" s="36"/>
      <c r="L310" s="39"/>
      <c r="M310" s="207"/>
      <c r="N310" s="208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160</v>
      </c>
      <c r="AU310" s="17" t="s">
        <v>86</v>
      </c>
    </row>
    <row r="311" spans="1:65" s="13" customFormat="1" ht="11.25" x14ac:dyDescent="0.2">
      <c r="B311" s="209"/>
      <c r="C311" s="210"/>
      <c r="D311" s="204" t="s">
        <v>162</v>
      </c>
      <c r="E311" s="211" t="s">
        <v>1</v>
      </c>
      <c r="F311" s="212" t="s">
        <v>704</v>
      </c>
      <c r="G311" s="210"/>
      <c r="H311" s="211" t="s">
        <v>1</v>
      </c>
      <c r="I311" s="213"/>
      <c r="J311" s="210"/>
      <c r="K311" s="210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162</v>
      </c>
      <c r="AU311" s="218" t="s">
        <v>86</v>
      </c>
      <c r="AV311" s="13" t="s">
        <v>84</v>
      </c>
      <c r="AW311" s="13" t="s">
        <v>32</v>
      </c>
      <c r="AX311" s="13" t="s">
        <v>77</v>
      </c>
      <c r="AY311" s="218" t="s">
        <v>151</v>
      </c>
    </row>
    <row r="312" spans="1:65" s="14" customFormat="1" ht="11.25" x14ac:dyDescent="0.2">
      <c r="B312" s="219"/>
      <c r="C312" s="220"/>
      <c r="D312" s="204" t="s">
        <v>162</v>
      </c>
      <c r="E312" s="221" t="s">
        <v>1</v>
      </c>
      <c r="F312" s="222" t="s">
        <v>775</v>
      </c>
      <c r="G312" s="220"/>
      <c r="H312" s="223">
        <v>8.0500000000000007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162</v>
      </c>
      <c r="AU312" s="229" t="s">
        <v>86</v>
      </c>
      <c r="AV312" s="14" t="s">
        <v>86</v>
      </c>
      <c r="AW312" s="14" t="s">
        <v>32</v>
      </c>
      <c r="AX312" s="14" t="s">
        <v>77</v>
      </c>
      <c r="AY312" s="229" t="s">
        <v>151</v>
      </c>
    </row>
    <row r="313" spans="1:65" s="2" customFormat="1" ht="16.5" customHeight="1" x14ac:dyDescent="0.2">
      <c r="A313" s="34"/>
      <c r="B313" s="35"/>
      <c r="C313" s="191" t="s">
        <v>347</v>
      </c>
      <c r="D313" s="191" t="s">
        <v>153</v>
      </c>
      <c r="E313" s="192" t="s">
        <v>776</v>
      </c>
      <c r="F313" s="193" t="s">
        <v>777</v>
      </c>
      <c r="G313" s="194" t="s">
        <v>156</v>
      </c>
      <c r="H313" s="195">
        <v>87.5</v>
      </c>
      <c r="I313" s="196"/>
      <c r="J313" s="197">
        <f>ROUND(I313*H313,2)</f>
        <v>0</v>
      </c>
      <c r="K313" s="193" t="s">
        <v>157</v>
      </c>
      <c r="L313" s="39"/>
      <c r="M313" s="198" t="s">
        <v>1</v>
      </c>
      <c r="N313" s="199" t="s">
        <v>42</v>
      </c>
      <c r="O313" s="71"/>
      <c r="P313" s="200">
        <f>O313*H313</f>
        <v>0</v>
      </c>
      <c r="Q313" s="200">
        <v>3.1E-4</v>
      </c>
      <c r="R313" s="200">
        <f>Q313*H313</f>
        <v>2.7125E-2</v>
      </c>
      <c r="S313" s="200">
        <v>0</v>
      </c>
      <c r="T313" s="201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2" t="s">
        <v>158</v>
      </c>
      <c r="AT313" s="202" t="s">
        <v>153</v>
      </c>
      <c r="AU313" s="202" t="s">
        <v>86</v>
      </c>
      <c r="AY313" s="17" t="s">
        <v>151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7" t="s">
        <v>84</v>
      </c>
      <c r="BK313" s="203">
        <f>ROUND(I313*H313,2)</f>
        <v>0</v>
      </c>
      <c r="BL313" s="17" t="s">
        <v>158</v>
      </c>
      <c r="BM313" s="202" t="s">
        <v>778</v>
      </c>
    </row>
    <row r="314" spans="1:65" s="2" customFormat="1" ht="19.5" x14ac:dyDescent="0.2">
      <c r="A314" s="34"/>
      <c r="B314" s="35"/>
      <c r="C314" s="36"/>
      <c r="D314" s="204" t="s">
        <v>160</v>
      </c>
      <c r="E314" s="36"/>
      <c r="F314" s="205" t="s">
        <v>779</v>
      </c>
      <c r="G314" s="36"/>
      <c r="H314" s="36"/>
      <c r="I314" s="206"/>
      <c r="J314" s="36"/>
      <c r="K314" s="36"/>
      <c r="L314" s="39"/>
      <c r="M314" s="207"/>
      <c r="N314" s="208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160</v>
      </c>
      <c r="AU314" s="17" t="s">
        <v>86</v>
      </c>
    </row>
    <row r="315" spans="1:65" s="13" customFormat="1" ht="11.25" x14ac:dyDescent="0.2">
      <c r="B315" s="209"/>
      <c r="C315" s="210"/>
      <c r="D315" s="204" t="s">
        <v>162</v>
      </c>
      <c r="E315" s="211" t="s">
        <v>1</v>
      </c>
      <c r="F315" s="212" t="s">
        <v>704</v>
      </c>
      <c r="G315" s="210"/>
      <c r="H315" s="211" t="s">
        <v>1</v>
      </c>
      <c r="I315" s="213"/>
      <c r="J315" s="210"/>
      <c r="K315" s="210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162</v>
      </c>
      <c r="AU315" s="218" t="s">
        <v>86</v>
      </c>
      <c r="AV315" s="13" t="s">
        <v>84</v>
      </c>
      <c r="AW315" s="13" t="s">
        <v>32</v>
      </c>
      <c r="AX315" s="13" t="s">
        <v>77</v>
      </c>
      <c r="AY315" s="218" t="s">
        <v>151</v>
      </c>
    </row>
    <row r="316" spans="1:65" s="14" customFormat="1" ht="11.25" x14ac:dyDescent="0.2">
      <c r="B316" s="219"/>
      <c r="C316" s="220"/>
      <c r="D316" s="204" t="s">
        <v>162</v>
      </c>
      <c r="E316" s="221" t="s">
        <v>1</v>
      </c>
      <c r="F316" s="222" t="s">
        <v>780</v>
      </c>
      <c r="G316" s="220"/>
      <c r="H316" s="223">
        <v>87.5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162</v>
      </c>
      <c r="AU316" s="229" t="s">
        <v>86</v>
      </c>
      <c r="AV316" s="14" t="s">
        <v>86</v>
      </c>
      <c r="AW316" s="14" t="s">
        <v>32</v>
      </c>
      <c r="AX316" s="14" t="s">
        <v>77</v>
      </c>
      <c r="AY316" s="229" t="s">
        <v>151</v>
      </c>
    </row>
    <row r="317" spans="1:65" s="2" customFormat="1" ht="16.5" customHeight="1" x14ac:dyDescent="0.2">
      <c r="A317" s="34"/>
      <c r="B317" s="35"/>
      <c r="C317" s="231" t="s">
        <v>354</v>
      </c>
      <c r="D317" s="231" t="s">
        <v>266</v>
      </c>
      <c r="E317" s="232" t="s">
        <v>781</v>
      </c>
      <c r="F317" s="233" t="s">
        <v>782</v>
      </c>
      <c r="G317" s="234" t="s">
        <v>156</v>
      </c>
      <c r="H317" s="235">
        <v>103.64400000000001</v>
      </c>
      <c r="I317" s="236"/>
      <c r="J317" s="237">
        <f>ROUND(I317*H317,2)</f>
        <v>0</v>
      </c>
      <c r="K317" s="233" t="s">
        <v>157</v>
      </c>
      <c r="L317" s="238"/>
      <c r="M317" s="239" t="s">
        <v>1</v>
      </c>
      <c r="N317" s="240" t="s">
        <v>42</v>
      </c>
      <c r="O317" s="71"/>
      <c r="P317" s="200">
        <f>O317*H317</f>
        <v>0</v>
      </c>
      <c r="Q317" s="200">
        <v>2.9999999999999997E-4</v>
      </c>
      <c r="R317" s="200">
        <f>Q317*H317</f>
        <v>3.1093199999999998E-2</v>
      </c>
      <c r="S317" s="200">
        <v>0</v>
      </c>
      <c r="T317" s="201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2" t="s">
        <v>221</v>
      </c>
      <c r="AT317" s="202" t="s">
        <v>266</v>
      </c>
      <c r="AU317" s="202" t="s">
        <v>86</v>
      </c>
      <c r="AY317" s="17" t="s">
        <v>151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17" t="s">
        <v>84</v>
      </c>
      <c r="BK317" s="203">
        <f>ROUND(I317*H317,2)</f>
        <v>0</v>
      </c>
      <c r="BL317" s="17" t="s">
        <v>158</v>
      </c>
      <c r="BM317" s="202" t="s">
        <v>783</v>
      </c>
    </row>
    <row r="318" spans="1:65" s="2" customFormat="1" ht="11.25" x14ac:dyDescent="0.2">
      <c r="A318" s="34"/>
      <c r="B318" s="35"/>
      <c r="C318" s="36"/>
      <c r="D318" s="204" t="s">
        <v>160</v>
      </c>
      <c r="E318" s="36"/>
      <c r="F318" s="205" t="s">
        <v>782</v>
      </c>
      <c r="G318" s="36"/>
      <c r="H318" s="36"/>
      <c r="I318" s="206"/>
      <c r="J318" s="36"/>
      <c r="K318" s="36"/>
      <c r="L318" s="39"/>
      <c r="M318" s="207"/>
      <c r="N318" s="208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160</v>
      </c>
      <c r="AU318" s="17" t="s">
        <v>86</v>
      </c>
    </row>
    <row r="319" spans="1:65" s="14" customFormat="1" ht="11.25" x14ac:dyDescent="0.2">
      <c r="B319" s="219"/>
      <c r="C319" s="220"/>
      <c r="D319" s="204" t="s">
        <v>162</v>
      </c>
      <c r="E319" s="220"/>
      <c r="F319" s="222" t="s">
        <v>784</v>
      </c>
      <c r="G319" s="220"/>
      <c r="H319" s="223">
        <v>103.64400000000001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162</v>
      </c>
      <c r="AU319" s="229" t="s">
        <v>86</v>
      </c>
      <c r="AV319" s="14" t="s">
        <v>86</v>
      </c>
      <c r="AW319" s="14" t="s">
        <v>4</v>
      </c>
      <c r="AX319" s="14" t="s">
        <v>84</v>
      </c>
      <c r="AY319" s="229" t="s">
        <v>151</v>
      </c>
    </row>
    <row r="320" spans="1:65" s="2" customFormat="1" ht="16.5" customHeight="1" x14ac:dyDescent="0.2">
      <c r="A320" s="34"/>
      <c r="B320" s="35"/>
      <c r="C320" s="191" t="s">
        <v>359</v>
      </c>
      <c r="D320" s="191" t="s">
        <v>153</v>
      </c>
      <c r="E320" s="192" t="s">
        <v>785</v>
      </c>
      <c r="F320" s="193" t="s">
        <v>786</v>
      </c>
      <c r="G320" s="194" t="s">
        <v>167</v>
      </c>
      <c r="H320" s="195">
        <v>1.4</v>
      </c>
      <c r="I320" s="196"/>
      <c r="J320" s="197">
        <f>ROUND(I320*H320,2)</f>
        <v>0</v>
      </c>
      <c r="K320" s="193" t="s">
        <v>157</v>
      </c>
      <c r="L320" s="39"/>
      <c r="M320" s="198" t="s">
        <v>1</v>
      </c>
      <c r="N320" s="199" t="s">
        <v>42</v>
      </c>
      <c r="O320" s="71"/>
      <c r="P320" s="200">
        <f>O320*H320</f>
        <v>0</v>
      </c>
      <c r="Q320" s="200">
        <v>1.92</v>
      </c>
      <c r="R320" s="200">
        <f>Q320*H320</f>
        <v>2.6879999999999997</v>
      </c>
      <c r="S320" s="200">
        <v>0</v>
      </c>
      <c r="T320" s="201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2" t="s">
        <v>158</v>
      </c>
      <c r="AT320" s="202" t="s">
        <v>153</v>
      </c>
      <c r="AU320" s="202" t="s">
        <v>86</v>
      </c>
      <c r="AY320" s="17" t="s">
        <v>151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17" t="s">
        <v>84</v>
      </c>
      <c r="BK320" s="203">
        <f>ROUND(I320*H320,2)</f>
        <v>0</v>
      </c>
      <c r="BL320" s="17" t="s">
        <v>158</v>
      </c>
      <c r="BM320" s="202" t="s">
        <v>787</v>
      </c>
    </row>
    <row r="321" spans="1:65" s="2" customFormat="1" ht="11.25" x14ac:dyDescent="0.2">
      <c r="A321" s="34"/>
      <c r="B321" s="35"/>
      <c r="C321" s="36"/>
      <c r="D321" s="204" t="s">
        <v>160</v>
      </c>
      <c r="E321" s="36"/>
      <c r="F321" s="205" t="s">
        <v>786</v>
      </c>
      <c r="G321" s="36"/>
      <c r="H321" s="36"/>
      <c r="I321" s="206"/>
      <c r="J321" s="36"/>
      <c r="K321" s="36"/>
      <c r="L321" s="39"/>
      <c r="M321" s="207"/>
      <c r="N321" s="208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160</v>
      </c>
      <c r="AU321" s="17" t="s">
        <v>86</v>
      </c>
    </row>
    <row r="322" spans="1:65" s="13" customFormat="1" ht="11.25" x14ac:dyDescent="0.2">
      <c r="B322" s="209"/>
      <c r="C322" s="210"/>
      <c r="D322" s="204" t="s">
        <v>162</v>
      </c>
      <c r="E322" s="211" t="s">
        <v>1</v>
      </c>
      <c r="F322" s="212" t="s">
        <v>704</v>
      </c>
      <c r="G322" s="210"/>
      <c r="H322" s="211" t="s">
        <v>1</v>
      </c>
      <c r="I322" s="213"/>
      <c r="J322" s="210"/>
      <c r="K322" s="210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162</v>
      </c>
      <c r="AU322" s="218" t="s">
        <v>86</v>
      </c>
      <c r="AV322" s="13" t="s">
        <v>84</v>
      </c>
      <c r="AW322" s="13" t="s">
        <v>32</v>
      </c>
      <c r="AX322" s="13" t="s">
        <v>77</v>
      </c>
      <c r="AY322" s="218" t="s">
        <v>151</v>
      </c>
    </row>
    <row r="323" spans="1:65" s="14" customFormat="1" ht="11.25" x14ac:dyDescent="0.2">
      <c r="B323" s="219"/>
      <c r="C323" s="220"/>
      <c r="D323" s="204" t="s">
        <v>162</v>
      </c>
      <c r="E323" s="221" t="s">
        <v>1</v>
      </c>
      <c r="F323" s="222" t="s">
        <v>788</v>
      </c>
      <c r="G323" s="220"/>
      <c r="H323" s="223">
        <v>1.4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162</v>
      </c>
      <c r="AU323" s="229" t="s">
        <v>86</v>
      </c>
      <c r="AV323" s="14" t="s">
        <v>86</v>
      </c>
      <c r="AW323" s="14" t="s">
        <v>32</v>
      </c>
      <c r="AX323" s="14" t="s">
        <v>77</v>
      </c>
      <c r="AY323" s="229" t="s">
        <v>151</v>
      </c>
    </row>
    <row r="324" spans="1:65" s="2" customFormat="1" ht="24.2" customHeight="1" x14ac:dyDescent="0.2">
      <c r="A324" s="34"/>
      <c r="B324" s="35"/>
      <c r="C324" s="191" t="s">
        <v>364</v>
      </c>
      <c r="D324" s="191" t="s">
        <v>153</v>
      </c>
      <c r="E324" s="192" t="s">
        <v>789</v>
      </c>
      <c r="F324" s="193" t="s">
        <v>790</v>
      </c>
      <c r="G324" s="194" t="s">
        <v>283</v>
      </c>
      <c r="H324" s="195">
        <v>35</v>
      </c>
      <c r="I324" s="196"/>
      <c r="J324" s="197">
        <f>ROUND(I324*H324,2)</f>
        <v>0</v>
      </c>
      <c r="K324" s="193" t="s">
        <v>157</v>
      </c>
      <c r="L324" s="39"/>
      <c r="M324" s="198" t="s">
        <v>1</v>
      </c>
      <c r="N324" s="199" t="s">
        <v>42</v>
      </c>
      <c r="O324" s="71"/>
      <c r="P324" s="200">
        <f>O324*H324</f>
        <v>0</v>
      </c>
      <c r="Q324" s="200">
        <v>0.20477000000000001</v>
      </c>
      <c r="R324" s="200">
        <f>Q324*H324</f>
        <v>7.1669499999999999</v>
      </c>
      <c r="S324" s="200">
        <v>0</v>
      </c>
      <c r="T324" s="201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2" t="s">
        <v>158</v>
      </c>
      <c r="AT324" s="202" t="s">
        <v>153</v>
      </c>
      <c r="AU324" s="202" t="s">
        <v>86</v>
      </c>
      <c r="AY324" s="17" t="s">
        <v>151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17" t="s">
        <v>84</v>
      </c>
      <c r="BK324" s="203">
        <f>ROUND(I324*H324,2)</f>
        <v>0</v>
      </c>
      <c r="BL324" s="17" t="s">
        <v>158</v>
      </c>
      <c r="BM324" s="202" t="s">
        <v>791</v>
      </c>
    </row>
    <row r="325" spans="1:65" s="2" customFormat="1" ht="19.5" x14ac:dyDescent="0.2">
      <c r="A325" s="34"/>
      <c r="B325" s="35"/>
      <c r="C325" s="36"/>
      <c r="D325" s="204" t="s">
        <v>160</v>
      </c>
      <c r="E325" s="36"/>
      <c r="F325" s="205" t="s">
        <v>792</v>
      </c>
      <c r="G325" s="36"/>
      <c r="H325" s="36"/>
      <c r="I325" s="206"/>
      <c r="J325" s="36"/>
      <c r="K325" s="36"/>
      <c r="L325" s="39"/>
      <c r="M325" s="207"/>
      <c r="N325" s="208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160</v>
      </c>
      <c r="AU325" s="17" t="s">
        <v>86</v>
      </c>
    </row>
    <row r="326" spans="1:65" s="13" customFormat="1" ht="11.25" x14ac:dyDescent="0.2">
      <c r="B326" s="209"/>
      <c r="C326" s="210"/>
      <c r="D326" s="204" t="s">
        <v>162</v>
      </c>
      <c r="E326" s="211" t="s">
        <v>1</v>
      </c>
      <c r="F326" s="212" t="s">
        <v>704</v>
      </c>
      <c r="G326" s="210"/>
      <c r="H326" s="211" t="s">
        <v>1</v>
      </c>
      <c r="I326" s="213"/>
      <c r="J326" s="210"/>
      <c r="K326" s="210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162</v>
      </c>
      <c r="AU326" s="218" t="s">
        <v>86</v>
      </c>
      <c r="AV326" s="13" t="s">
        <v>84</v>
      </c>
      <c r="AW326" s="13" t="s">
        <v>32</v>
      </c>
      <c r="AX326" s="13" t="s">
        <v>77</v>
      </c>
      <c r="AY326" s="218" t="s">
        <v>151</v>
      </c>
    </row>
    <row r="327" spans="1:65" s="14" customFormat="1" ht="11.25" x14ac:dyDescent="0.2">
      <c r="B327" s="219"/>
      <c r="C327" s="220"/>
      <c r="D327" s="204" t="s">
        <v>162</v>
      </c>
      <c r="E327" s="221" t="s">
        <v>1</v>
      </c>
      <c r="F327" s="222" t="s">
        <v>408</v>
      </c>
      <c r="G327" s="220"/>
      <c r="H327" s="223">
        <v>35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162</v>
      </c>
      <c r="AU327" s="229" t="s">
        <v>86</v>
      </c>
      <c r="AV327" s="14" t="s">
        <v>86</v>
      </c>
      <c r="AW327" s="14" t="s">
        <v>32</v>
      </c>
      <c r="AX327" s="14" t="s">
        <v>77</v>
      </c>
      <c r="AY327" s="229" t="s">
        <v>151</v>
      </c>
    </row>
    <row r="328" spans="1:65" s="12" customFormat="1" ht="22.9" customHeight="1" x14ac:dyDescent="0.2">
      <c r="B328" s="175"/>
      <c r="C328" s="176"/>
      <c r="D328" s="177" t="s">
        <v>76</v>
      </c>
      <c r="E328" s="189" t="s">
        <v>158</v>
      </c>
      <c r="F328" s="189" t="s">
        <v>793</v>
      </c>
      <c r="G328" s="176"/>
      <c r="H328" s="176"/>
      <c r="I328" s="179"/>
      <c r="J328" s="190">
        <f>BK328</f>
        <v>0</v>
      </c>
      <c r="K328" s="176"/>
      <c r="L328" s="181"/>
      <c r="M328" s="182"/>
      <c r="N328" s="183"/>
      <c r="O328" s="183"/>
      <c r="P328" s="184">
        <f>SUM(P329:P333)</f>
        <v>0</v>
      </c>
      <c r="Q328" s="183"/>
      <c r="R328" s="184">
        <f>SUM(R329:R333)</f>
        <v>0</v>
      </c>
      <c r="S328" s="183"/>
      <c r="T328" s="185">
        <f>SUM(T329:T333)</f>
        <v>0</v>
      </c>
      <c r="AR328" s="186" t="s">
        <v>84</v>
      </c>
      <c r="AT328" s="187" t="s">
        <v>76</v>
      </c>
      <c r="AU328" s="187" t="s">
        <v>84</v>
      </c>
      <c r="AY328" s="186" t="s">
        <v>151</v>
      </c>
      <c r="BK328" s="188">
        <f>SUM(BK329:BK333)</f>
        <v>0</v>
      </c>
    </row>
    <row r="329" spans="1:65" s="2" customFormat="1" ht="16.5" customHeight="1" x14ac:dyDescent="0.2">
      <c r="A329" s="34"/>
      <c r="B329" s="35"/>
      <c r="C329" s="191" t="s">
        <v>369</v>
      </c>
      <c r="D329" s="191" t="s">
        <v>153</v>
      </c>
      <c r="E329" s="192" t="s">
        <v>794</v>
      </c>
      <c r="F329" s="193" t="s">
        <v>795</v>
      </c>
      <c r="G329" s="194" t="s">
        <v>167</v>
      </c>
      <c r="H329" s="195">
        <v>0.14699999999999999</v>
      </c>
      <c r="I329" s="196"/>
      <c r="J329" s="197">
        <f>ROUND(I329*H329,2)</f>
        <v>0</v>
      </c>
      <c r="K329" s="193" t="s">
        <v>157</v>
      </c>
      <c r="L329" s="39"/>
      <c r="M329" s="198" t="s">
        <v>1</v>
      </c>
      <c r="N329" s="199" t="s">
        <v>42</v>
      </c>
      <c r="O329" s="71"/>
      <c r="P329" s="200">
        <f>O329*H329</f>
        <v>0</v>
      </c>
      <c r="Q329" s="200">
        <v>0</v>
      </c>
      <c r="R329" s="200">
        <f>Q329*H329</f>
        <v>0</v>
      </c>
      <c r="S329" s="200">
        <v>0</v>
      </c>
      <c r="T329" s="201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2" t="s">
        <v>158</v>
      </c>
      <c r="AT329" s="202" t="s">
        <v>153</v>
      </c>
      <c r="AU329" s="202" t="s">
        <v>86</v>
      </c>
      <c r="AY329" s="17" t="s">
        <v>151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17" t="s">
        <v>84</v>
      </c>
      <c r="BK329" s="203">
        <f>ROUND(I329*H329,2)</f>
        <v>0</v>
      </c>
      <c r="BL329" s="17" t="s">
        <v>158</v>
      </c>
      <c r="BM329" s="202" t="s">
        <v>796</v>
      </c>
    </row>
    <row r="330" spans="1:65" s="2" customFormat="1" ht="19.5" x14ac:dyDescent="0.2">
      <c r="A330" s="34"/>
      <c r="B330" s="35"/>
      <c r="C330" s="36"/>
      <c r="D330" s="204" t="s">
        <v>160</v>
      </c>
      <c r="E330" s="36"/>
      <c r="F330" s="205" t="s">
        <v>797</v>
      </c>
      <c r="G330" s="36"/>
      <c r="H330" s="36"/>
      <c r="I330" s="206"/>
      <c r="J330" s="36"/>
      <c r="K330" s="36"/>
      <c r="L330" s="39"/>
      <c r="M330" s="207"/>
      <c r="N330" s="208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160</v>
      </c>
      <c r="AU330" s="17" t="s">
        <v>86</v>
      </c>
    </row>
    <row r="331" spans="1:65" s="13" customFormat="1" ht="11.25" x14ac:dyDescent="0.2">
      <c r="B331" s="209"/>
      <c r="C331" s="210"/>
      <c r="D331" s="204" t="s">
        <v>162</v>
      </c>
      <c r="E331" s="211" t="s">
        <v>1</v>
      </c>
      <c r="F331" s="212" t="s">
        <v>697</v>
      </c>
      <c r="G331" s="210"/>
      <c r="H331" s="211" t="s">
        <v>1</v>
      </c>
      <c r="I331" s="213"/>
      <c r="J331" s="210"/>
      <c r="K331" s="210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162</v>
      </c>
      <c r="AU331" s="218" t="s">
        <v>86</v>
      </c>
      <c r="AV331" s="13" t="s">
        <v>84</v>
      </c>
      <c r="AW331" s="13" t="s">
        <v>32</v>
      </c>
      <c r="AX331" s="13" t="s">
        <v>77</v>
      </c>
      <c r="AY331" s="218" t="s">
        <v>151</v>
      </c>
    </row>
    <row r="332" spans="1:65" s="13" customFormat="1" ht="11.25" x14ac:dyDescent="0.2">
      <c r="B332" s="209"/>
      <c r="C332" s="210"/>
      <c r="D332" s="204" t="s">
        <v>162</v>
      </c>
      <c r="E332" s="211" t="s">
        <v>1</v>
      </c>
      <c r="F332" s="212" t="s">
        <v>698</v>
      </c>
      <c r="G332" s="210"/>
      <c r="H332" s="211" t="s">
        <v>1</v>
      </c>
      <c r="I332" s="213"/>
      <c r="J332" s="210"/>
      <c r="K332" s="210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162</v>
      </c>
      <c r="AU332" s="218" t="s">
        <v>86</v>
      </c>
      <c r="AV332" s="13" t="s">
        <v>84</v>
      </c>
      <c r="AW332" s="13" t="s">
        <v>32</v>
      </c>
      <c r="AX332" s="13" t="s">
        <v>77</v>
      </c>
      <c r="AY332" s="218" t="s">
        <v>151</v>
      </c>
    </row>
    <row r="333" spans="1:65" s="14" customFormat="1" ht="11.25" x14ac:dyDescent="0.2">
      <c r="B333" s="219"/>
      <c r="C333" s="220"/>
      <c r="D333" s="204" t="s">
        <v>162</v>
      </c>
      <c r="E333" s="221" t="s">
        <v>1</v>
      </c>
      <c r="F333" s="222" t="s">
        <v>798</v>
      </c>
      <c r="G333" s="220"/>
      <c r="H333" s="223">
        <v>0.14699999999999999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162</v>
      </c>
      <c r="AU333" s="229" t="s">
        <v>86</v>
      </c>
      <c r="AV333" s="14" t="s">
        <v>86</v>
      </c>
      <c r="AW333" s="14" t="s">
        <v>32</v>
      </c>
      <c r="AX333" s="14" t="s">
        <v>77</v>
      </c>
      <c r="AY333" s="229" t="s">
        <v>151</v>
      </c>
    </row>
    <row r="334" spans="1:65" s="12" customFormat="1" ht="22.9" customHeight="1" x14ac:dyDescent="0.2">
      <c r="B334" s="175"/>
      <c r="C334" s="176"/>
      <c r="D334" s="177" t="s">
        <v>76</v>
      </c>
      <c r="E334" s="189" t="s">
        <v>195</v>
      </c>
      <c r="F334" s="189" t="s">
        <v>307</v>
      </c>
      <c r="G334" s="176"/>
      <c r="H334" s="176"/>
      <c r="I334" s="179"/>
      <c r="J334" s="190">
        <f>BK334</f>
        <v>0</v>
      </c>
      <c r="K334" s="176"/>
      <c r="L334" s="181"/>
      <c r="M334" s="182"/>
      <c r="N334" s="183"/>
      <c r="O334" s="183"/>
      <c r="P334" s="184">
        <f>SUM(P335:P408)</f>
        <v>0</v>
      </c>
      <c r="Q334" s="183"/>
      <c r="R334" s="184">
        <f>SUM(R335:R408)</f>
        <v>187.70763000000002</v>
      </c>
      <c r="S334" s="183"/>
      <c r="T334" s="185">
        <f>SUM(T335:T408)</f>
        <v>0</v>
      </c>
      <c r="AR334" s="186" t="s">
        <v>84</v>
      </c>
      <c r="AT334" s="187" t="s">
        <v>76</v>
      </c>
      <c r="AU334" s="187" t="s">
        <v>84</v>
      </c>
      <c r="AY334" s="186" t="s">
        <v>151</v>
      </c>
      <c r="BK334" s="188">
        <f>SUM(BK335:BK408)</f>
        <v>0</v>
      </c>
    </row>
    <row r="335" spans="1:65" s="2" customFormat="1" ht="16.5" customHeight="1" x14ac:dyDescent="0.2">
      <c r="A335" s="34"/>
      <c r="B335" s="35"/>
      <c r="C335" s="191" t="s">
        <v>374</v>
      </c>
      <c r="D335" s="191" t="s">
        <v>153</v>
      </c>
      <c r="E335" s="192" t="s">
        <v>799</v>
      </c>
      <c r="F335" s="193" t="s">
        <v>800</v>
      </c>
      <c r="G335" s="194" t="s">
        <v>156</v>
      </c>
      <c r="H335" s="195">
        <v>815.5</v>
      </c>
      <c r="I335" s="196"/>
      <c r="J335" s="197">
        <f>ROUND(I335*H335,2)</f>
        <v>0</v>
      </c>
      <c r="K335" s="193" t="s">
        <v>157</v>
      </c>
      <c r="L335" s="39"/>
      <c r="M335" s="198" t="s">
        <v>1</v>
      </c>
      <c r="N335" s="199" t="s">
        <v>42</v>
      </c>
      <c r="O335" s="71"/>
      <c r="P335" s="200">
        <f>O335*H335</f>
        <v>0</v>
      </c>
      <c r="Q335" s="200">
        <v>0</v>
      </c>
      <c r="R335" s="200">
        <f>Q335*H335</f>
        <v>0</v>
      </c>
      <c r="S335" s="200">
        <v>0</v>
      </c>
      <c r="T335" s="20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2" t="s">
        <v>158</v>
      </c>
      <c r="AT335" s="202" t="s">
        <v>153</v>
      </c>
      <c r="AU335" s="202" t="s">
        <v>86</v>
      </c>
      <c r="AY335" s="17" t="s">
        <v>151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17" t="s">
        <v>84</v>
      </c>
      <c r="BK335" s="203">
        <f>ROUND(I335*H335,2)</f>
        <v>0</v>
      </c>
      <c r="BL335" s="17" t="s">
        <v>158</v>
      </c>
      <c r="BM335" s="202" t="s">
        <v>801</v>
      </c>
    </row>
    <row r="336" spans="1:65" s="2" customFormat="1" ht="11.25" x14ac:dyDescent="0.2">
      <c r="A336" s="34"/>
      <c r="B336" s="35"/>
      <c r="C336" s="36"/>
      <c r="D336" s="204" t="s">
        <v>160</v>
      </c>
      <c r="E336" s="36"/>
      <c r="F336" s="205" t="s">
        <v>802</v>
      </c>
      <c r="G336" s="36"/>
      <c r="H336" s="36"/>
      <c r="I336" s="206"/>
      <c r="J336" s="36"/>
      <c r="K336" s="36"/>
      <c r="L336" s="39"/>
      <c r="M336" s="207"/>
      <c r="N336" s="208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160</v>
      </c>
      <c r="AU336" s="17" t="s">
        <v>86</v>
      </c>
    </row>
    <row r="337" spans="1:65" s="2" customFormat="1" ht="19.5" x14ac:dyDescent="0.2">
      <c r="A337" s="34"/>
      <c r="B337" s="35"/>
      <c r="C337" s="36"/>
      <c r="D337" s="204" t="s">
        <v>262</v>
      </c>
      <c r="E337" s="36"/>
      <c r="F337" s="230" t="s">
        <v>803</v>
      </c>
      <c r="G337" s="36"/>
      <c r="H337" s="36"/>
      <c r="I337" s="206"/>
      <c r="J337" s="36"/>
      <c r="K337" s="36"/>
      <c r="L337" s="39"/>
      <c r="M337" s="207"/>
      <c r="N337" s="208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262</v>
      </c>
      <c r="AU337" s="17" t="s">
        <v>86</v>
      </c>
    </row>
    <row r="338" spans="1:65" s="13" customFormat="1" ht="11.25" x14ac:dyDescent="0.2">
      <c r="B338" s="209"/>
      <c r="C338" s="210"/>
      <c r="D338" s="204" t="s">
        <v>162</v>
      </c>
      <c r="E338" s="211" t="s">
        <v>1</v>
      </c>
      <c r="F338" s="212" t="s">
        <v>659</v>
      </c>
      <c r="G338" s="210"/>
      <c r="H338" s="211" t="s">
        <v>1</v>
      </c>
      <c r="I338" s="213"/>
      <c r="J338" s="210"/>
      <c r="K338" s="210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162</v>
      </c>
      <c r="AU338" s="218" t="s">
        <v>86</v>
      </c>
      <c r="AV338" s="13" t="s">
        <v>84</v>
      </c>
      <c r="AW338" s="13" t="s">
        <v>32</v>
      </c>
      <c r="AX338" s="13" t="s">
        <v>77</v>
      </c>
      <c r="AY338" s="218" t="s">
        <v>151</v>
      </c>
    </row>
    <row r="339" spans="1:65" s="13" customFormat="1" ht="11.25" x14ac:dyDescent="0.2">
      <c r="B339" s="209"/>
      <c r="C339" s="210"/>
      <c r="D339" s="204" t="s">
        <v>162</v>
      </c>
      <c r="E339" s="211" t="s">
        <v>1</v>
      </c>
      <c r="F339" s="212" t="s">
        <v>761</v>
      </c>
      <c r="G339" s="210"/>
      <c r="H339" s="211" t="s">
        <v>1</v>
      </c>
      <c r="I339" s="213"/>
      <c r="J339" s="210"/>
      <c r="K339" s="210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162</v>
      </c>
      <c r="AU339" s="218" t="s">
        <v>86</v>
      </c>
      <c r="AV339" s="13" t="s">
        <v>84</v>
      </c>
      <c r="AW339" s="13" t="s">
        <v>32</v>
      </c>
      <c r="AX339" s="13" t="s">
        <v>77</v>
      </c>
      <c r="AY339" s="218" t="s">
        <v>151</v>
      </c>
    </row>
    <row r="340" spans="1:65" s="13" customFormat="1" ht="11.25" x14ac:dyDescent="0.2">
      <c r="B340" s="209"/>
      <c r="C340" s="210"/>
      <c r="D340" s="204" t="s">
        <v>162</v>
      </c>
      <c r="E340" s="211" t="s">
        <v>1</v>
      </c>
      <c r="F340" s="212" t="s">
        <v>804</v>
      </c>
      <c r="G340" s="210"/>
      <c r="H340" s="211" t="s">
        <v>1</v>
      </c>
      <c r="I340" s="213"/>
      <c r="J340" s="210"/>
      <c r="K340" s="210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162</v>
      </c>
      <c r="AU340" s="218" t="s">
        <v>86</v>
      </c>
      <c r="AV340" s="13" t="s">
        <v>84</v>
      </c>
      <c r="AW340" s="13" t="s">
        <v>32</v>
      </c>
      <c r="AX340" s="13" t="s">
        <v>77</v>
      </c>
      <c r="AY340" s="218" t="s">
        <v>151</v>
      </c>
    </row>
    <row r="341" spans="1:65" s="14" customFormat="1" ht="11.25" x14ac:dyDescent="0.2">
      <c r="B341" s="219"/>
      <c r="C341" s="220"/>
      <c r="D341" s="204" t="s">
        <v>162</v>
      </c>
      <c r="E341" s="221" t="s">
        <v>1</v>
      </c>
      <c r="F341" s="222" t="s">
        <v>762</v>
      </c>
      <c r="G341" s="220"/>
      <c r="H341" s="223">
        <v>482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162</v>
      </c>
      <c r="AU341" s="229" t="s">
        <v>86</v>
      </c>
      <c r="AV341" s="14" t="s">
        <v>86</v>
      </c>
      <c r="AW341" s="14" t="s">
        <v>32</v>
      </c>
      <c r="AX341" s="14" t="s">
        <v>77</v>
      </c>
      <c r="AY341" s="229" t="s">
        <v>151</v>
      </c>
    </row>
    <row r="342" spans="1:65" s="13" customFormat="1" ht="11.25" x14ac:dyDescent="0.2">
      <c r="B342" s="209"/>
      <c r="C342" s="210"/>
      <c r="D342" s="204" t="s">
        <v>162</v>
      </c>
      <c r="E342" s="211" t="s">
        <v>1</v>
      </c>
      <c r="F342" s="212" t="s">
        <v>763</v>
      </c>
      <c r="G342" s="210"/>
      <c r="H342" s="211" t="s">
        <v>1</v>
      </c>
      <c r="I342" s="213"/>
      <c r="J342" s="210"/>
      <c r="K342" s="210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162</v>
      </c>
      <c r="AU342" s="218" t="s">
        <v>86</v>
      </c>
      <c r="AV342" s="13" t="s">
        <v>84</v>
      </c>
      <c r="AW342" s="13" t="s">
        <v>32</v>
      </c>
      <c r="AX342" s="13" t="s">
        <v>77</v>
      </c>
      <c r="AY342" s="218" t="s">
        <v>151</v>
      </c>
    </row>
    <row r="343" spans="1:65" s="13" customFormat="1" ht="11.25" x14ac:dyDescent="0.2">
      <c r="B343" s="209"/>
      <c r="C343" s="210"/>
      <c r="D343" s="204" t="s">
        <v>162</v>
      </c>
      <c r="E343" s="211" t="s">
        <v>1</v>
      </c>
      <c r="F343" s="212" t="s">
        <v>804</v>
      </c>
      <c r="G343" s="210"/>
      <c r="H343" s="211" t="s">
        <v>1</v>
      </c>
      <c r="I343" s="213"/>
      <c r="J343" s="210"/>
      <c r="K343" s="210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162</v>
      </c>
      <c r="AU343" s="218" t="s">
        <v>86</v>
      </c>
      <c r="AV343" s="13" t="s">
        <v>84</v>
      </c>
      <c r="AW343" s="13" t="s">
        <v>32</v>
      </c>
      <c r="AX343" s="13" t="s">
        <v>77</v>
      </c>
      <c r="AY343" s="218" t="s">
        <v>151</v>
      </c>
    </row>
    <row r="344" spans="1:65" s="14" customFormat="1" ht="11.25" x14ac:dyDescent="0.2">
      <c r="B344" s="219"/>
      <c r="C344" s="220"/>
      <c r="D344" s="204" t="s">
        <v>162</v>
      </c>
      <c r="E344" s="221" t="s">
        <v>1</v>
      </c>
      <c r="F344" s="222" t="s">
        <v>764</v>
      </c>
      <c r="G344" s="220"/>
      <c r="H344" s="223">
        <v>331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162</v>
      </c>
      <c r="AU344" s="229" t="s">
        <v>86</v>
      </c>
      <c r="AV344" s="14" t="s">
        <v>86</v>
      </c>
      <c r="AW344" s="14" t="s">
        <v>32</v>
      </c>
      <c r="AX344" s="14" t="s">
        <v>77</v>
      </c>
      <c r="AY344" s="229" t="s">
        <v>151</v>
      </c>
    </row>
    <row r="345" spans="1:65" s="13" customFormat="1" ht="11.25" x14ac:dyDescent="0.2">
      <c r="B345" s="209"/>
      <c r="C345" s="210"/>
      <c r="D345" s="204" t="s">
        <v>162</v>
      </c>
      <c r="E345" s="211" t="s">
        <v>1</v>
      </c>
      <c r="F345" s="212" t="s">
        <v>769</v>
      </c>
      <c r="G345" s="210"/>
      <c r="H345" s="211" t="s">
        <v>1</v>
      </c>
      <c r="I345" s="213"/>
      <c r="J345" s="210"/>
      <c r="K345" s="210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162</v>
      </c>
      <c r="AU345" s="218" t="s">
        <v>86</v>
      </c>
      <c r="AV345" s="13" t="s">
        <v>84</v>
      </c>
      <c r="AW345" s="13" t="s">
        <v>32</v>
      </c>
      <c r="AX345" s="13" t="s">
        <v>77</v>
      </c>
      <c r="AY345" s="218" t="s">
        <v>151</v>
      </c>
    </row>
    <row r="346" spans="1:65" s="13" customFormat="1" ht="11.25" x14ac:dyDescent="0.2">
      <c r="B346" s="209"/>
      <c r="C346" s="210"/>
      <c r="D346" s="204" t="s">
        <v>162</v>
      </c>
      <c r="E346" s="211" t="s">
        <v>1</v>
      </c>
      <c r="F346" s="212" t="s">
        <v>804</v>
      </c>
      <c r="G346" s="210"/>
      <c r="H346" s="211" t="s">
        <v>1</v>
      </c>
      <c r="I346" s="213"/>
      <c r="J346" s="210"/>
      <c r="K346" s="210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162</v>
      </c>
      <c r="AU346" s="218" t="s">
        <v>86</v>
      </c>
      <c r="AV346" s="13" t="s">
        <v>84</v>
      </c>
      <c r="AW346" s="13" t="s">
        <v>32</v>
      </c>
      <c r="AX346" s="13" t="s">
        <v>77</v>
      </c>
      <c r="AY346" s="218" t="s">
        <v>151</v>
      </c>
    </row>
    <row r="347" spans="1:65" s="14" customFormat="1" ht="11.25" x14ac:dyDescent="0.2">
      <c r="B347" s="219"/>
      <c r="C347" s="220"/>
      <c r="D347" s="204" t="s">
        <v>162</v>
      </c>
      <c r="E347" s="221" t="s">
        <v>1</v>
      </c>
      <c r="F347" s="222" t="s">
        <v>770</v>
      </c>
      <c r="G347" s="220"/>
      <c r="H347" s="223">
        <v>2.5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162</v>
      </c>
      <c r="AU347" s="229" t="s">
        <v>86</v>
      </c>
      <c r="AV347" s="14" t="s">
        <v>86</v>
      </c>
      <c r="AW347" s="14" t="s">
        <v>32</v>
      </c>
      <c r="AX347" s="14" t="s">
        <v>77</v>
      </c>
      <c r="AY347" s="229" t="s">
        <v>151</v>
      </c>
    </row>
    <row r="348" spans="1:65" s="2" customFormat="1" ht="16.5" customHeight="1" x14ac:dyDescent="0.2">
      <c r="A348" s="34"/>
      <c r="B348" s="35"/>
      <c r="C348" s="191" t="s">
        <v>379</v>
      </c>
      <c r="D348" s="191" t="s">
        <v>153</v>
      </c>
      <c r="E348" s="192" t="s">
        <v>799</v>
      </c>
      <c r="F348" s="193" t="s">
        <v>800</v>
      </c>
      <c r="G348" s="194" t="s">
        <v>156</v>
      </c>
      <c r="H348" s="195">
        <v>25</v>
      </c>
      <c r="I348" s="196"/>
      <c r="J348" s="197">
        <f>ROUND(I348*H348,2)</f>
        <v>0</v>
      </c>
      <c r="K348" s="193" t="s">
        <v>157</v>
      </c>
      <c r="L348" s="39"/>
      <c r="M348" s="198" t="s">
        <v>1</v>
      </c>
      <c r="N348" s="199" t="s">
        <v>42</v>
      </c>
      <c r="O348" s="71"/>
      <c r="P348" s="200">
        <f>O348*H348</f>
        <v>0</v>
      </c>
      <c r="Q348" s="200">
        <v>0</v>
      </c>
      <c r="R348" s="200">
        <f>Q348*H348</f>
        <v>0</v>
      </c>
      <c r="S348" s="200">
        <v>0</v>
      </c>
      <c r="T348" s="20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158</v>
      </c>
      <c r="AT348" s="202" t="s">
        <v>153</v>
      </c>
      <c r="AU348" s="202" t="s">
        <v>86</v>
      </c>
      <c r="AY348" s="17" t="s">
        <v>151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84</v>
      </c>
      <c r="BK348" s="203">
        <f>ROUND(I348*H348,2)</f>
        <v>0</v>
      </c>
      <c r="BL348" s="17" t="s">
        <v>158</v>
      </c>
      <c r="BM348" s="202" t="s">
        <v>805</v>
      </c>
    </row>
    <row r="349" spans="1:65" s="2" customFormat="1" ht="11.25" x14ac:dyDescent="0.2">
      <c r="A349" s="34"/>
      <c r="B349" s="35"/>
      <c r="C349" s="36"/>
      <c r="D349" s="204" t="s">
        <v>160</v>
      </c>
      <c r="E349" s="36"/>
      <c r="F349" s="205" t="s">
        <v>802</v>
      </c>
      <c r="G349" s="36"/>
      <c r="H349" s="36"/>
      <c r="I349" s="206"/>
      <c r="J349" s="36"/>
      <c r="K349" s="36"/>
      <c r="L349" s="39"/>
      <c r="M349" s="207"/>
      <c r="N349" s="208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160</v>
      </c>
      <c r="AU349" s="17" t="s">
        <v>86</v>
      </c>
    </row>
    <row r="350" spans="1:65" s="2" customFormat="1" ht="19.5" x14ac:dyDescent="0.2">
      <c r="A350" s="34"/>
      <c r="B350" s="35"/>
      <c r="C350" s="36"/>
      <c r="D350" s="204" t="s">
        <v>262</v>
      </c>
      <c r="E350" s="36"/>
      <c r="F350" s="230" t="s">
        <v>803</v>
      </c>
      <c r="G350" s="36"/>
      <c r="H350" s="36"/>
      <c r="I350" s="206"/>
      <c r="J350" s="36"/>
      <c r="K350" s="36"/>
      <c r="L350" s="39"/>
      <c r="M350" s="207"/>
      <c r="N350" s="208"/>
      <c r="O350" s="71"/>
      <c r="P350" s="71"/>
      <c r="Q350" s="71"/>
      <c r="R350" s="71"/>
      <c r="S350" s="71"/>
      <c r="T350" s="72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262</v>
      </c>
      <c r="AU350" s="17" t="s">
        <v>86</v>
      </c>
    </row>
    <row r="351" spans="1:65" s="13" customFormat="1" ht="11.25" x14ac:dyDescent="0.2">
      <c r="B351" s="209"/>
      <c r="C351" s="210"/>
      <c r="D351" s="204" t="s">
        <v>162</v>
      </c>
      <c r="E351" s="211" t="s">
        <v>1</v>
      </c>
      <c r="F351" s="212" t="s">
        <v>659</v>
      </c>
      <c r="G351" s="210"/>
      <c r="H351" s="211" t="s">
        <v>1</v>
      </c>
      <c r="I351" s="213"/>
      <c r="J351" s="210"/>
      <c r="K351" s="210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162</v>
      </c>
      <c r="AU351" s="218" t="s">
        <v>86</v>
      </c>
      <c r="AV351" s="13" t="s">
        <v>84</v>
      </c>
      <c r="AW351" s="13" t="s">
        <v>32</v>
      </c>
      <c r="AX351" s="13" t="s">
        <v>77</v>
      </c>
      <c r="AY351" s="218" t="s">
        <v>151</v>
      </c>
    </row>
    <row r="352" spans="1:65" s="13" customFormat="1" ht="11.25" x14ac:dyDescent="0.2">
      <c r="B352" s="209"/>
      <c r="C352" s="210"/>
      <c r="D352" s="204" t="s">
        <v>162</v>
      </c>
      <c r="E352" s="211" t="s">
        <v>1</v>
      </c>
      <c r="F352" s="212" t="s">
        <v>767</v>
      </c>
      <c r="G352" s="210"/>
      <c r="H352" s="211" t="s">
        <v>1</v>
      </c>
      <c r="I352" s="213"/>
      <c r="J352" s="210"/>
      <c r="K352" s="210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162</v>
      </c>
      <c r="AU352" s="218" t="s">
        <v>86</v>
      </c>
      <c r="AV352" s="13" t="s">
        <v>84</v>
      </c>
      <c r="AW352" s="13" t="s">
        <v>32</v>
      </c>
      <c r="AX352" s="13" t="s">
        <v>77</v>
      </c>
      <c r="AY352" s="218" t="s">
        <v>151</v>
      </c>
    </row>
    <row r="353" spans="1:65" s="13" customFormat="1" ht="11.25" x14ac:dyDescent="0.2">
      <c r="B353" s="209"/>
      <c r="C353" s="210"/>
      <c r="D353" s="204" t="s">
        <v>162</v>
      </c>
      <c r="E353" s="211" t="s">
        <v>1</v>
      </c>
      <c r="F353" s="212" t="s">
        <v>806</v>
      </c>
      <c r="G353" s="210"/>
      <c r="H353" s="211" t="s">
        <v>1</v>
      </c>
      <c r="I353" s="213"/>
      <c r="J353" s="210"/>
      <c r="K353" s="210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162</v>
      </c>
      <c r="AU353" s="218" t="s">
        <v>86</v>
      </c>
      <c r="AV353" s="13" t="s">
        <v>84</v>
      </c>
      <c r="AW353" s="13" t="s">
        <v>32</v>
      </c>
      <c r="AX353" s="13" t="s">
        <v>77</v>
      </c>
      <c r="AY353" s="218" t="s">
        <v>151</v>
      </c>
    </row>
    <row r="354" spans="1:65" s="14" customFormat="1" ht="11.25" x14ac:dyDescent="0.2">
      <c r="B354" s="219"/>
      <c r="C354" s="220"/>
      <c r="D354" s="204" t="s">
        <v>162</v>
      </c>
      <c r="E354" s="221" t="s">
        <v>1</v>
      </c>
      <c r="F354" s="222" t="s">
        <v>354</v>
      </c>
      <c r="G354" s="220"/>
      <c r="H354" s="223">
        <v>25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162</v>
      </c>
      <c r="AU354" s="229" t="s">
        <v>86</v>
      </c>
      <c r="AV354" s="14" t="s">
        <v>86</v>
      </c>
      <c r="AW354" s="14" t="s">
        <v>32</v>
      </c>
      <c r="AX354" s="14" t="s">
        <v>77</v>
      </c>
      <c r="AY354" s="229" t="s">
        <v>151</v>
      </c>
    </row>
    <row r="355" spans="1:65" s="2" customFormat="1" ht="16.5" customHeight="1" x14ac:dyDescent="0.2">
      <c r="A355" s="34"/>
      <c r="B355" s="35"/>
      <c r="C355" s="191" t="s">
        <v>385</v>
      </c>
      <c r="D355" s="191" t="s">
        <v>153</v>
      </c>
      <c r="E355" s="192" t="s">
        <v>807</v>
      </c>
      <c r="F355" s="193" t="s">
        <v>808</v>
      </c>
      <c r="G355" s="194" t="s">
        <v>156</v>
      </c>
      <c r="H355" s="195">
        <v>813</v>
      </c>
      <c r="I355" s="196"/>
      <c r="J355" s="197">
        <f>ROUND(I355*H355,2)</f>
        <v>0</v>
      </c>
      <c r="K355" s="193" t="s">
        <v>157</v>
      </c>
      <c r="L355" s="39"/>
      <c r="M355" s="198" t="s">
        <v>1</v>
      </c>
      <c r="N355" s="199" t="s">
        <v>42</v>
      </c>
      <c r="O355" s="71"/>
      <c r="P355" s="200">
        <f>O355*H355</f>
        <v>0</v>
      </c>
      <c r="Q355" s="200">
        <v>0</v>
      </c>
      <c r="R355" s="200">
        <f>Q355*H355</f>
        <v>0</v>
      </c>
      <c r="S355" s="200">
        <v>0</v>
      </c>
      <c r="T355" s="201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2" t="s">
        <v>158</v>
      </c>
      <c r="AT355" s="202" t="s">
        <v>153</v>
      </c>
      <c r="AU355" s="202" t="s">
        <v>86</v>
      </c>
      <c r="AY355" s="17" t="s">
        <v>151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17" t="s">
        <v>84</v>
      </c>
      <c r="BK355" s="203">
        <f>ROUND(I355*H355,2)</f>
        <v>0</v>
      </c>
      <c r="BL355" s="17" t="s">
        <v>158</v>
      </c>
      <c r="BM355" s="202" t="s">
        <v>809</v>
      </c>
    </row>
    <row r="356" spans="1:65" s="2" customFormat="1" ht="11.25" x14ac:dyDescent="0.2">
      <c r="A356" s="34"/>
      <c r="B356" s="35"/>
      <c r="C356" s="36"/>
      <c r="D356" s="204" t="s">
        <v>160</v>
      </c>
      <c r="E356" s="36"/>
      <c r="F356" s="205" t="s">
        <v>810</v>
      </c>
      <c r="G356" s="36"/>
      <c r="H356" s="36"/>
      <c r="I356" s="206"/>
      <c r="J356" s="36"/>
      <c r="K356" s="36"/>
      <c r="L356" s="39"/>
      <c r="M356" s="207"/>
      <c r="N356" s="208"/>
      <c r="O356" s="71"/>
      <c r="P356" s="71"/>
      <c r="Q356" s="71"/>
      <c r="R356" s="71"/>
      <c r="S356" s="71"/>
      <c r="T356" s="72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160</v>
      </c>
      <c r="AU356" s="17" t="s">
        <v>86</v>
      </c>
    </row>
    <row r="357" spans="1:65" s="13" customFormat="1" ht="11.25" x14ac:dyDescent="0.2">
      <c r="B357" s="209"/>
      <c r="C357" s="210"/>
      <c r="D357" s="204" t="s">
        <v>162</v>
      </c>
      <c r="E357" s="211" t="s">
        <v>1</v>
      </c>
      <c r="F357" s="212" t="s">
        <v>659</v>
      </c>
      <c r="G357" s="210"/>
      <c r="H357" s="211" t="s">
        <v>1</v>
      </c>
      <c r="I357" s="213"/>
      <c r="J357" s="210"/>
      <c r="K357" s="210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162</v>
      </c>
      <c r="AU357" s="218" t="s">
        <v>86</v>
      </c>
      <c r="AV357" s="13" t="s">
        <v>84</v>
      </c>
      <c r="AW357" s="13" t="s">
        <v>32</v>
      </c>
      <c r="AX357" s="13" t="s">
        <v>77</v>
      </c>
      <c r="AY357" s="218" t="s">
        <v>151</v>
      </c>
    </row>
    <row r="358" spans="1:65" s="13" customFormat="1" ht="11.25" x14ac:dyDescent="0.2">
      <c r="B358" s="209"/>
      <c r="C358" s="210"/>
      <c r="D358" s="204" t="s">
        <v>162</v>
      </c>
      <c r="E358" s="211" t="s">
        <v>1</v>
      </c>
      <c r="F358" s="212" t="s">
        <v>761</v>
      </c>
      <c r="G358" s="210"/>
      <c r="H358" s="211" t="s">
        <v>1</v>
      </c>
      <c r="I358" s="213"/>
      <c r="J358" s="210"/>
      <c r="K358" s="210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162</v>
      </c>
      <c r="AU358" s="218" t="s">
        <v>86</v>
      </c>
      <c r="AV358" s="13" t="s">
        <v>84</v>
      </c>
      <c r="AW358" s="13" t="s">
        <v>32</v>
      </c>
      <c r="AX358" s="13" t="s">
        <v>77</v>
      </c>
      <c r="AY358" s="218" t="s">
        <v>151</v>
      </c>
    </row>
    <row r="359" spans="1:65" s="13" customFormat="1" ht="11.25" x14ac:dyDescent="0.2">
      <c r="B359" s="209"/>
      <c r="C359" s="210"/>
      <c r="D359" s="204" t="s">
        <v>162</v>
      </c>
      <c r="E359" s="211" t="s">
        <v>1</v>
      </c>
      <c r="F359" s="212" t="s">
        <v>811</v>
      </c>
      <c r="G359" s="210"/>
      <c r="H359" s="211" t="s">
        <v>1</v>
      </c>
      <c r="I359" s="213"/>
      <c r="J359" s="210"/>
      <c r="K359" s="210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162</v>
      </c>
      <c r="AU359" s="218" t="s">
        <v>86</v>
      </c>
      <c r="AV359" s="13" t="s">
        <v>84</v>
      </c>
      <c r="AW359" s="13" t="s">
        <v>32</v>
      </c>
      <c r="AX359" s="13" t="s">
        <v>77</v>
      </c>
      <c r="AY359" s="218" t="s">
        <v>151</v>
      </c>
    </row>
    <row r="360" spans="1:65" s="14" customFormat="1" ht="11.25" x14ac:dyDescent="0.2">
      <c r="B360" s="219"/>
      <c r="C360" s="220"/>
      <c r="D360" s="204" t="s">
        <v>162</v>
      </c>
      <c r="E360" s="221" t="s">
        <v>1</v>
      </c>
      <c r="F360" s="222" t="s">
        <v>762</v>
      </c>
      <c r="G360" s="220"/>
      <c r="H360" s="223">
        <v>482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162</v>
      </c>
      <c r="AU360" s="229" t="s">
        <v>86</v>
      </c>
      <c r="AV360" s="14" t="s">
        <v>86</v>
      </c>
      <c r="AW360" s="14" t="s">
        <v>32</v>
      </c>
      <c r="AX360" s="14" t="s">
        <v>77</v>
      </c>
      <c r="AY360" s="229" t="s">
        <v>151</v>
      </c>
    </row>
    <row r="361" spans="1:65" s="13" customFormat="1" ht="11.25" x14ac:dyDescent="0.2">
      <c r="B361" s="209"/>
      <c r="C361" s="210"/>
      <c r="D361" s="204" t="s">
        <v>162</v>
      </c>
      <c r="E361" s="211" t="s">
        <v>1</v>
      </c>
      <c r="F361" s="212" t="s">
        <v>763</v>
      </c>
      <c r="G361" s="210"/>
      <c r="H361" s="211" t="s">
        <v>1</v>
      </c>
      <c r="I361" s="213"/>
      <c r="J361" s="210"/>
      <c r="K361" s="210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162</v>
      </c>
      <c r="AU361" s="218" t="s">
        <v>86</v>
      </c>
      <c r="AV361" s="13" t="s">
        <v>84</v>
      </c>
      <c r="AW361" s="13" t="s">
        <v>32</v>
      </c>
      <c r="AX361" s="13" t="s">
        <v>77</v>
      </c>
      <c r="AY361" s="218" t="s">
        <v>151</v>
      </c>
    </row>
    <row r="362" spans="1:65" s="13" customFormat="1" ht="11.25" x14ac:dyDescent="0.2">
      <c r="B362" s="209"/>
      <c r="C362" s="210"/>
      <c r="D362" s="204" t="s">
        <v>162</v>
      </c>
      <c r="E362" s="211" t="s">
        <v>1</v>
      </c>
      <c r="F362" s="212" t="s">
        <v>811</v>
      </c>
      <c r="G362" s="210"/>
      <c r="H362" s="211" t="s">
        <v>1</v>
      </c>
      <c r="I362" s="213"/>
      <c r="J362" s="210"/>
      <c r="K362" s="210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162</v>
      </c>
      <c r="AU362" s="218" t="s">
        <v>86</v>
      </c>
      <c r="AV362" s="13" t="s">
        <v>84</v>
      </c>
      <c r="AW362" s="13" t="s">
        <v>32</v>
      </c>
      <c r="AX362" s="13" t="s">
        <v>77</v>
      </c>
      <c r="AY362" s="218" t="s">
        <v>151</v>
      </c>
    </row>
    <row r="363" spans="1:65" s="14" customFormat="1" ht="11.25" x14ac:dyDescent="0.2">
      <c r="B363" s="219"/>
      <c r="C363" s="220"/>
      <c r="D363" s="204" t="s">
        <v>162</v>
      </c>
      <c r="E363" s="221" t="s">
        <v>1</v>
      </c>
      <c r="F363" s="222" t="s">
        <v>764</v>
      </c>
      <c r="G363" s="220"/>
      <c r="H363" s="223">
        <v>331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162</v>
      </c>
      <c r="AU363" s="229" t="s">
        <v>86</v>
      </c>
      <c r="AV363" s="14" t="s">
        <v>86</v>
      </c>
      <c r="AW363" s="14" t="s">
        <v>32</v>
      </c>
      <c r="AX363" s="14" t="s">
        <v>77</v>
      </c>
      <c r="AY363" s="229" t="s">
        <v>151</v>
      </c>
    </row>
    <row r="364" spans="1:65" s="2" customFormat="1" ht="16.5" customHeight="1" x14ac:dyDescent="0.2">
      <c r="A364" s="34"/>
      <c r="B364" s="35"/>
      <c r="C364" s="191" t="s">
        <v>391</v>
      </c>
      <c r="D364" s="191" t="s">
        <v>153</v>
      </c>
      <c r="E364" s="192" t="s">
        <v>812</v>
      </c>
      <c r="F364" s="193" t="s">
        <v>813</v>
      </c>
      <c r="G364" s="194" t="s">
        <v>156</v>
      </c>
      <c r="H364" s="195">
        <v>482</v>
      </c>
      <c r="I364" s="196"/>
      <c r="J364" s="197">
        <f>ROUND(I364*H364,2)</f>
        <v>0</v>
      </c>
      <c r="K364" s="193" t="s">
        <v>157</v>
      </c>
      <c r="L364" s="39"/>
      <c r="M364" s="198" t="s">
        <v>1</v>
      </c>
      <c r="N364" s="199" t="s">
        <v>42</v>
      </c>
      <c r="O364" s="71"/>
      <c r="P364" s="200">
        <f>O364*H364</f>
        <v>0</v>
      </c>
      <c r="Q364" s="200">
        <v>0.1837</v>
      </c>
      <c r="R364" s="200">
        <f>Q364*H364</f>
        <v>88.543400000000005</v>
      </c>
      <c r="S364" s="200">
        <v>0</v>
      </c>
      <c r="T364" s="201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2" t="s">
        <v>158</v>
      </c>
      <c r="AT364" s="202" t="s">
        <v>153</v>
      </c>
      <c r="AU364" s="202" t="s">
        <v>86</v>
      </c>
      <c r="AY364" s="17" t="s">
        <v>151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7" t="s">
        <v>84</v>
      </c>
      <c r="BK364" s="203">
        <f>ROUND(I364*H364,2)</f>
        <v>0</v>
      </c>
      <c r="BL364" s="17" t="s">
        <v>158</v>
      </c>
      <c r="BM364" s="202" t="s">
        <v>814</v>
      </c>
    </row>
    <row r="365" spans="1:65" s="2" customFormat="1" ht="19.5" x14ac:dyDescent="0.2">
      <c r="A365" s="34"/>
      <c r="B365" s="35"/>
      <c r="C365" s="36"/>
      <c r="D365" s="204" t="s">
        <v>160</v>
      </c>
      <c r="E365" s="36"/>
      <c r="F365" s="205" t="s">
        <v>815</v>
      </c>
      <c r="G365" s="36"/>
      <c r="H365" s="36"/>
      <c r="I365" s="206"/>
      <c r="J365" s="36"/>
      <c r="K365" s="36"/>
      <c r="L365" s="39"/>
      <c r="M365" s="207"/>
      <c r="N365" s="208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160</v>
      </c>
      <c r="AU365" s="17" t="s">
        <v>86</v>
      </c>
    </row>
    <row r="366" spans="1:65" s="13" customFormat="1" ht="11.25" x14ac:dyDescent="0.2">
      <c r="B366" s="209"/>
      <c r="C366" s="210"/>
      <c r="D366" s="204" t="s">
        <v>162</v>
      </c>
      <c r="E366" s="211" t="s">
        <v>1</v>
      </c>
      <c r="F366" s="212" t="s">
        <v>659</v>
      </c>
      <c r="G366" s="210"/>
      <c r="H366" s="211" t="s">
        <v>1</v>
      </c>
      <c r="I366" s="213"/>
      <c r="J366" s="210"/>
      <c r="K366" s="210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162</v>
      </c>
      <c r="AU366" s="218" t="s">
        <v>86</v>
      </c>
      <c r="AV366" s="13" t="s">
        <v>84</v>
      </c>
      <c r="AW366" s="13" t="s">
        <v>32</v>
      </c>
      <c r="AX366" s="13" t="s">
        <v>77</v>
      </c>
      <c r="AY366" s="218" t="s">
        <v>151</v>
      </c>
    </row>
    <row r="367" spans="1:65" s="13" customFormat="1" ht="11.25" x14ac:dyDescent="0.2">
      <c r="B367" s="209"/>
      <c r="C367" s="210"/>
      <c r="D367" s="204" t="s">
        <v>162</v>
      </c>
      <c r="E367" s="211" t="s">
        <v>1</v>
      </c>
      <c r="F367" s="212" t="s">
        <v>761</v>
      </c>
      <c r="G367" s="210"/>
      <c r="H367" s="211" t="s">
        <v>1</v>
      </c>
      <c r="I367" s="213"/>
      <c r="J367" s="210"/>
      <c r="K367" s="210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162</v>
      </c>
      <c r="AU367" s="218" t="s">
        <v>86</v>
      </c>
      <c r="AV367" s="13" t="s">
        <v>84</v>
      </c>
      <c r="AW367" s="13" t="s">
        <v>32</v>
      </c>
      <c r="AX367" s="13" t="s">
        <v>77</v>
      </c>
      <c r="AY367" s="218" t="s">
        <v>151</v>
      </c>
    </row>
    <row r="368" spans="1:65" s="13" customFormat="1" ht="11.25" x14ac:dyDescent="0.2">
      <c r="B368" s="209"/>
      <c r="C368" s="210"/>
      <c r="D368" s="204" t="s">
        <v>162</v>
      </c>
      <c r="E368" s="211" t="s">
        <v>1</v>
      </c>
      <c r="F368" s="212" t="s">
        <v>816</v>
      </c>
      <c r="G368" s="210"/>
      <c r="H368" s="211" t="s">
        <v>1</v>
      </c>
      <c r="I368" s="213"/>
      <c r="J368" s="210"/>
      <c r="K368" s="210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162</v>
      </c>
      <c r="AU368" s="218" t="s">
        <v>86</v>
      </c>
      <c r="AV368" s="13" t="s">
        <v>84</v>
      </c>
      <c r="AW368" s="13" t="s">
        <v>32</v>
      </c>
      <c r="AX368" s="13" t="s">
        <v>77</v>
      </c>
      <c r="AY368" s="218" t="s">
        <v>151</v>
      </c>
    </row>
    <row r="369" spans="1:65" s="14" customFormat="1" ht="11.25" x14ac:dyDescent="0.2">
      <c r="B369" s="219"/>
      <c r="C369" s="220"/>
      <c r="D369" s="204" t="s">
        <v>162</v>
      </c>
      <c r="E369" s="221" t="s">
        <v>1</v>
      </c>
      <c r="F369" s="222" t="s">
        <v>762</v>
      </c>
      <c r="G369" s="220"/>
      <c r="H369" s="223">
        <v>482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162</v>
      </c>
      <c r="AU369" s="229" t="s">
        <v>86</v>
      </c>
      <c r="AV369" s="14" t="s">
        <v>86</v>
      </c>
      <c r="AW369" s="14" t="s">
        <v>32</v>
      </c>
      <c r="AX369" s="14" t="s">
        <v>77</v>
      </c>
      <c r="AY369" s="229" t="s">
        <v>151</v>
      </c>
    </row>
    <row r="370" spans="1:65" s="2" customFormat="1" ht="16.5" customHeight="1" x14ac:dyDescent="0.2">
      <c r="A370" s="34"/>
      <c r="B370" s="35"/>
      <c r="C370" s="191" t="s">
        <v>397</v>
      </c>
      <c r="D370" s="191" t="s">
        <v>153</v>
      </c>
      <c r="E370" s="192" t="s">
        <v>817</v>
      </c>
      <c r="F370" s="193" t="s">
        <v>818</v>
      </c>
      <c r="G370" s="194" t="s">
        <v>156</v>
      </c>
      <c r="H370" s="195">
        <v>27.5</v>
      </c>
      <c r="I370" s="196"/>
      <c r="J370" s="197">
        <f>ROUND(I370*H370,2)</f>
        <v>0</v>
      </c>
      <c r="K370" s="193" t="s">
        <v>157</v>
      </c>
      <c r="L370" s="39"/>
      <c r="M370" s="198" t="s">
        <v>1</v>
      </c>
      <c r="N370" s="199" t="s">
        <v>42</v>
      </c>
      <c r="O370" s="71"/>
      <c r="P370" s="200">
        <f>O370*H370</f>
        <v>0</v>
      </c>
      <c r="Q370" s="200">
        <v>8.4250000000000005E-2</v>
      </c>
      <c r="R370" s="200">
        <f>Q370*H370</f>
        <v>2.316875</v>
      </c>
      <c r="S370" s="200">
        <v>0</v>
      </c>
      <c r="T370" s="201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2" t="s">
        <v>158</v>
      </c>
      <c r="AT370" s="202" t="s">
        <v>153</v>
      </c>
      <c r="AU370" s="202" t="s">
        <v>86</v>
      </c>
      <c r="AY370" s="17" t="s">
        <v>151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7" t="s">
        <v>84</v>
      </c>
      <c r="BK370" s="203">
        <f>ROUND(I370*H370,2)</f>
        <v>0</v>
      </c>
      <c r="BL370" s="17" t="s">
        <v>158</v>
      </c>
      <c r="BM370" s="202" t="s">
        <v>819</v>
      </c>
    </row>
    <row r="371" spans="1:65" s="2" customFormat="1" ht="29.25" x14ac:dyDescent="0.2">
      <c r="A371" s="34"/>
      <c r="B371" s="35"/>
      <c r="C371" s="36"/>
      <c r="D371" s="204" t="s">
        <v>160</v>
      </c>
      <c r="E371" s="36"/>
      <c r="F371" s="205" t="s">
        <v>820</v>
      </c>
      <c r="G371" s="36"/>
      <c r="H371" s="36"/>
      <c r="I371" s="206"/>
      <c r="J371" s="36"/>
      <c r="K371" s="36"/>
      <c r="L371" s="39"/>
      <c r="M371" s="207"/>
      <c r="N371" s="208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160</v>
      </c>
      <c r="AU371" s="17" t="s">
        <v>86</v>
      </c>
    </row>
    <row r="372" spans="1:65" s="13" customFormat="1" ht="11.25" x14ac:dyDescent="0.2">
      <c r="B372" s="209"/>
      <c r="C372" s="210"/>
      <c r="D372" s="204" t="s">
        <v>162</v>
      </c>
      <c r="E372" s="211" t="s">
        <v>1</v>
      </c>
      <c r="F372" s="212" t="s">
        <v>659</v>
      </c>
      <c r="G372" s="210"/>
      <c r="H372" s="211" t="s">
        <v>1</v>
      </c>
      <c r="I372" s="213"/>
      <c r="J372" s="210"/>
      <c r="K372" s="210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162</v>
      </c>
      <c r="AU372" s="218" t="s">
        <v>86</v>
      </c>
      <c r="AV372" s="13" t="s">
        <v>84</v>
      </c>
      <c r="AW372" s="13" t="s">
        <v>32</v>
      </c>
      <c r="AX372" s="13" t="s">
        <v>77</v>
      </c>
      <c r="AY372" s="218" t="s">
        <v>151</v>
      </c>
    </row>
    <row r="373" spans="1:65" s="13" customFormat="1" ht="11.25" x14ac:dyDescent="0.2">
      <c r="B373" s="209"/>
      <c r="C373" s="210"/>
      <c r="D373" s="204" t="s">
        <v>162</v>
      </c>
      <c r="E373" s="211" t="s">
        <v>1</v>
      </c>
      <c r="F373" s="212" t="s">
        <v>767</v>
      </c>
      <c r="G373" s="210"/>
      <c r="H373" s="211" t="s">
        <v>1</v>
      </c>
      <c r="I373" s="213"/>
      <c r="J373" s="210"/>
      <c r="K373" s="210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162</v>
      </c>
      <c r="AU373" s="218" t="s">
        <v>86</v>
      </c>
      <c r="AV373" s="13" t="s">
        <v>84</v>
      </c>
      <c r="AW373" s="13" t="s">
        <v>32</v>
      </c>
      <c r="AX373" s="13" t="s">
        <v>77</v>
      </c>
      <c r="AY373" s="218" t="s">
        <v>151</v>
      </c>
    </row>
    <row r="374" spans="1:65" s="13" customFormat="1" ht="11.25" x14ac:dyDescent="0.2">
      <c r="B374" s="209"/>
      <c r="C374" s="210"/>
      <c r="D374" s="204" t="s">
        <v>162</v>
      </c>
      <c r="E374" s="211" t="s">
        <v>1</v>
      </c>
      <c r="F374" s="212" t="s">
        <v>821</v>
      </c>
      <c r="G374" s="210"/>
      <c r="H374" s="211" t="s">
        <v>1</v>
      </c>
      <c r="I374" s="213"/>
      <c r="J374" s="210"/>
      <c r="K374" s="210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162</v>
      </c>
      <c r="AU374" s="218" t="s">
        <v>86</v>
      </c>
      <c r="AV374" s="13" t="s">
        <v>84</v>
      </c>
      <c r="AW374" s="13" t="s">
        <v>32</v>
      </c>
      <c r="AX374" s="13" t="s">
        <v>77</v>
      </c>
      <c r="AY374" s="218" t="s">
        <v>151</v>
      </c>
    </row>
    <row r="375" spans="1:65" s="14" customFormat="1" ht="11.25" x14ac:dyDescent="0.2">
      <c r="B375" s="219"/>
      <c r="C375" s="220"/>
      <c r="D375" s="204" t="s">
        <v>162</v>
      </c>
      <c r="E375" s="221" t="s">
        <v>1</v>
      </c>
      <c r="F375" s="222" t="s">
        <v>354</v>
      </c>
      <c r="G375" s="220"/>
      <c r="H375" s="223">
        <v>25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162</v>
      </c>
      <c r="AU375" s="229" t="s">
        <v>86</v>
      </c>
      <c r="AV375" s="14" t="s">
        <v>86</v>
      </c>
      <c r="AW375" s="14" t="s">
        <v>32</v>
      </c>
      <c r="AX375" s="14" t="s">
        <v>77</v>
      </c>
      <c r="AY375" s="229" t="s">
        <v>151</v>
      </c>
    </row>
    <row r="376" spans="1:65" s="13" customFormat="1" ht="11.25" x14ac:dyDescent="0.2">
      <c r="B376" s="209"/>
      <c r="C376" s="210"/>
      <c r="D376" s="204" t="s">
        <v>162</v>
      </c>
      <c r="E376" s="211" t="s">
        <v>1</v>
      </c>
      <c r="F376" s="212" t="s">
        <v>769</v>
      </c>
      <c r="G376" s="210"/>
      <c r="H376" s="211" t="s">
        <v>1</v>
      </c>
      <c r="I376" s="213"/>
      <c r="J376" s="210"/>
      <c r="K376" s="210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162</v>
      </c>
      <c r="AU376" s="218" t="s">
        <v>86</v>
      </c>
      <c r="AV376" s="13" t="s">
        <v>84</v>
      </c>
      <c r="AW376" s="13" t="s">
        <v>32</v>
      </c>
      <c r="AX376" s="13" t="s">
        <v>77</v>
      </c>
      <c r="AY376" s="218" t="s">
        <v>151</v>
      </c>
    </row>
    <row r="377" spans="1:65" s="13" customFormat="1" ht="11.25" x14ac:dyDescent="0.2">
      <c r="B377" s="209"/>
      <c r="C377" s="210"/>
      <c r="D377" s="204" t="s">
        <v>162</v>
      </c>
      <c r="E377" s="211" t="s">
        <v>1</v>
      </c>
      <c r="F377" s="212" t="s">
        <v>822</v>
      </c>
      <c r="G377" s="210"/>
      <c r="H377" s="211" t="s">
        <v>1</v>
      </c>
      <c r="I377" s="213"/>
      <c r="J377" s="210"/>
      <c r="K377" s="210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162</v>
      </c>
      <c r="AU377" s="218" t="s">
        <v>86</v>
      </c>
      <c r="AV377" s="13" t="s">
        <v>84</v>
      </c>
      <c r="AW377" s="13" t="s">
        <v>32</v>
      </c>
      <c r="AX377" s="13" t="s">
        <v>77</v>
      </c>
      <c r="AY377" s="218" t="s">
        <v>151</v>
      </c>
    </row>
    <row r="378" spans="1:65" s="14" customFormat="1" ht="11.25" x14ac:dyDescent="0.2">
      <c r="B378" s="219"/>
      <c r="C378" s="220"/>
      <c r="D378" s="204" t="s">
        <v>162</v>
      </c>
      <c r="E378" s="221" t="s">
        <v>1</v>
      </c>
      <c r="F378" s="222" t="s">
        <v>770</v>
      </c>
      <c r="G378" s="220"/>
      <c r="H378" s="223">
        <v>2.5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162</v>
      </c>
      <c r="AU378" s="229" t="s">
        <v>86</v>
      </c>
      <c r="AV378" s="14" t="s">
        <v>86</v>
      </c>
      <c r="AW378" s="14" t="s">
        <v>32</v>
      </c>
      <c r="AX378" s="14" t="s">
        <v>77</v>
      </c>
      <c r="AY378" s="229" t="s">
        <v>151</v>
      </c>
    </row>
    <row r="379" spans="1:65" s="2" customFormat="1" ht="16.5" customHeight="1" x14ac:dyDescent="0.2">
      <c r="A379" s="34"/>
      <c r="B379" s="35"/>
      <c r="C379" s="231" t="s">
        <v>403</v>
      </c>
      <c r="D379" s="231" t="s">
        <v>266</v>
      </c>
      <c r="E379" s="232" t="s">
        <v>823</v>
      </c>
      <c r="F379" s="233" t="s">
        <v>824</v>
      </c>
      <c r="G379" s="234" t="s">
        <v>156</v>
      </c>
      <c r="H379" s="235">
        <v>25.75</v>
      </c>
      <c r="I379" s="236"/>
      <c r="J379" s="237">
        <f>ROUND(I379*H379,2)</f>
        <v>0</v>
      </c>
      <c r="K379" s="233" t="s">
        <v>157</v>
      </c>
      <c r="L379" s="238"/>
      <c r="M379" s="239" t="s">
        <v>1</v>
      </c>
      <c r="N379" s="240" t="s">
        <v>42</v>
      </c>
      <c r="O379" s="71"/>
      <c r="P379" s="200">
        <f>O379*H379</f>
        <v>0</v>
      </c>
      <c r="Q379" s="200">
        <v>0.13100000000000001</v>
      </c>
      <c r="R379" s="200">
        <f>Q379*H379</f>
        <v>3.3732500000000001</v>
      </c>
      <c r="S379" s="200">
        <v>0</v>
      </c>
      <c r="T379" s="201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2" t="s">
        <v>221</v>
      </c>
      <c r="AT379" s="202" t="s">
        <v>266</v>
      </c>
      <c r="AU379" s="202" t="s">
        <v>86</v>
      </c>
      <c r="AY379" s="17" t="s">
        <v>151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17" t="s">
        <v>84</v>
      </c>
      <c r="BK379" s="203">
        <f>ROUND(I379*H379,2)</f>
        <v>0</v>
      </c>
      <c r="BL379" s="17" t="s">
        <v>158</v>
      </c>
      <c r="BM379" s="202" t="s">
        <v>825</v>
      </c>
    </row>
    <row r="380" spans="1:65" s="2" customFormat="1" ht="11.25" x14ac:dyDescent="0.2">
      <c r="A380" s="34"/>
      <c r="B380" s="35"/>
      <c r="C380" s="36"/>
      <c r="D380" s="204" t="s">
        <v>160</v>
      </c>
      <c r="E380" s="36"/>
      <c r="F380" s="205" t="s">
        <v>824</v>
      </c>
      <c r="G380" s="36"/>
      <c r="H380" s="36"/>
      <c r="I380" s="206"/>
      <c r="J380" s="36"/>
      <c r="K380" s="36"/>
      <c r="L380" s="39"/>
      <c r="M380" s="207"/>
      <c r="N380" s="208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160</v>
      </c>
      <c r="AU380" s="17" t="s">
        <v>86</v>
      </c>
    </row>
    <row r="381" spans="1:65" s="13" customFormat="1" ht="11.25" x14ac:dyDescent="0.2">
      <c r="B381" s="209"/>
      <c r="C381" s="210"/>
      <c r="D381" s="204" t="s">
        <v>162</v>
      </c>
      <c r="E381" s="211" t="s">
        <v>1</v>
      </c>
      <c r="F381" s="212" t="s">
        <v>659</v>
      </c>
      <c r="G381" s="210"/>
      <c r="H381" s="211" t="s">
        <v>1</v>
      </c>
      <c r="I381" s="213"/>
      <c r="J381" s="210"/>
      <c r="K381" s="210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162</v>
      </c>
      <c r="AU381" s="218" t="s">
        <v>86</v>
      </c>
      <c r="AV381" s="13" t="s">
        <v>84</v>
      </c>
      <c r="AW381" s="13" t="s">
        <v>32</v>
      </c>
      <c r="AX381" s="13" t="s">
        <v>77</v>
      </c>
      <c r="AY381" s="218" t="s">
        <v>151</v>
      </c>
    </row>
    <row r="382" spans="1:65" s="13" customFormat="1" ht="11.25" x14ac:dyDescent="0.2">
      <c r="B382" s="209"/>
      <c r="C382" s="210"/>
      <c r="D382" s="204" t="s">
        <v>162</v>
      </c>
      <c r="E382" s="211" t="s">
        <v>1</v>
      </c>
      <c r="F382" s="212" t="s">
        <v>767</v>
      </c>
      <c r="G382" s="210"/>
      <c r="H382" s="211" t="s">
        <v>1</v>
      </c>
      <c r="I382" s="213"/>
      <c r="J382" s="210"/>
      <c r="K382" s="210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162</v>
      </c>
      <c r="AU382" s="218" t="s">
        <v>86</v>
      </c>
      <c r="AV382" s="13" t="s">
        <v>84</v>
      </c>
      <c r="AW382" s="13" t="s">
        <v>32</v>
      </c>
      <c r="AX382" s="13" t="s">
        <v>77</v>
      </c>
      <c r="AY382" s="218" t="s">
        <v>151</v>
      </c>
    </row>
    <row r="383" spans="1:65" s="13" customFormat="1" ht="11.25" x14ac:dyDescent="0.2">
      <c r="B383" s="209"/>
      <c r="C383" s="210"/>
      <c r="D383" s="204" t="s">
        <v>162</v>
      </c>
      <c r="E383" s="211" t="s">
        <v>1</v>
      </c>
      <c r="F383" s="212" t="s">
        <v>821</v>
      </c>
      <c r="G383" s="210"/>
      <c r="H383" s="211" t="s">
        <v>1</v>
      </c>
      <c r="I383" s="213"/>
      <c r="J383" s="210"/>
      <c r="K383" s="210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162</v>
      </c>
      <c r="AU383" s="218" t="s">
        <v>86</v>
      </c>
      <c r="AV383" s="13" t="s">
        <v>84</v>
      </c>
      <c r="AW383" s="13" t="s">
        <v>32</v>
      </c>
      <c r="AX383" s="13" t="s">
        <v>77</v>
      </c>
      <c r="AY383" s="218" t="s">
        <v>151</v>
      </c>
    </row>
    <row r="384" spans="1:65" s="14" customFormat="1" ht="11.25" x14ac:dyDescent="0.2">
      <c r="B384" s="219"/>
      <c r="C384" s="220"/>
      <c r="D384" s="204" t="s">
        <v>162</v>
      </c>
      <c r="E384" s="221" t="s">
        <v>1</v>
      </c>
      <c r="F384" s="222" t="s">
        <v>826</v>
      </c>
      <c r="G384" s="220"/>
      <c r="H384" s="223">
        <v>25.75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162</v>
      </c>
      <c r="AU384" s="229" t="s">
        <v>86</v>
      </c>
      <c r="AV384" s="14" t="s">
        <v>86</v>
      </c>
      <c r="AW384" s="14" t="s">
        <v>32</v>
      </c>
      <c r="AX384" s="14" t="s">
        <v>77</v>
      </c>
      <c r="AY384" s="229" t="s">
        <v>151</v>
      </c>
    </row>
    <row r="385" spans="1:65" s="2" customFormat="1" ht="16.5" customHeight="1" x14ac:dyDescent="0.2">
      <c r="A385" s="34"/>
      <c r="B385" s="35"/>
      <c r="C385" s="231" t="s">
        <v>408</v>
      </c>
      <c r="D385" s="231" t="s">
        <v>266</v>
      </c>
      <c r="E385" s="232" t="s">
        <v>827</v>
      </c>
      <c r="F385" s="233" t="s">
        <v>828</v>
      </c>
      <c r="G385" s="234" t="s">
        <v>156</v>
      </c>
      <c r="H385" s="235">
        <v>2.5750000000000002</v>
      </c>
      <c r="I385" s="236"/>
      <c r="J385" s="237">
        <f>ROUND(I385*H385,2)</f>
        <v>0</v>
      </c>
      <c r="K385" s="233" t="s">
        <v>157</v>
      </c>
      <c r="L385" s="238"/>
      <c r="M385" s="239" t="s">
        <v>1</v>
      </c>
      <c r="N385" s="240" t="s">
        <v>42</v>
      </c>
      <c r="O385" s="71"/>
      <c r="P385" s="200">
        <f>O385*H385</f>
        <v>0</v>
      </c>
      <c r="Q385" s="200">
        <v>0.13100000000000001</v>
      </c>
      <c r="R385" s="200">
        <f>Q385*H385</f>
        <v>0.33732500000000004</v>
      </c>
      <c r="S385" s="200">
        <v>0</v>
      </c>
      <c r="T385" s="201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2" t="s">
        <v>221</v>
      </c>
      <c r="AT385" s="202" t="s">
        <v>266</v>
      </c>
      <c r="AU385" s="202" t="s">
        <v>86</v>
      </c>
      <c r="AY385" s="17" t="s">
        <v>151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7" t="s">
        <v>84</v>
      </c>
      <c r="BK385" s="203">
        <f>ROUND(I385*H385,2)</f>
        <v>0</v>
      </c>
      <c r="BL385" s="17" t="s">
        <v>158</v>
      </c>
      <c r="BM385" s="202" t="s">
        <v>829</v>
      </c>
    </row>
    <row r="386" spans="1:65" s="2" customFormat="1" ht="11.25" x14ac:dyDescent="0.2">
      <c r="A386" s="34"/>
      <c r="B386" s="35"/>
      <c r="C386" s="36"/>
      <c r="D386" s="204" t="s">
        <v>160</v>
      </c>
      <c r="E386" s="36"/>
      <c r="F386" s="205" t="s">
        <v>828</v>
      </c>
      <c r="G386" s="36"/>
      <c r="H386" s="36"/>
      <c r="I386" s="206"/>
      <c r="J386" s="36"/>
      <c r="K386" s="36"/>
      <c r="L386" s="39"/>
      <c r="M386" s="207"/>
      <c r="N386" s="208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160</v>
      </c>
      <c r="AU386" s="17" t="s">
        <v>86</v>
      </c>
    </row>
    <row r="387" spans="1:65" s="13" customFormat="1" ht="11.25" x14ac:dyDescent="0.2">
      <c r="B387" s="209"/>
      <c r="C387" s="210"/>
      <c r="D387" s="204" t="s">
        <v>162</v>
      </c>
      <c r="E387" s="211" t="s">
        <v>1</v>
      </c>
      <c r="F387" s="212" t="s">
        <v>659</v>
      </c>
      <c r="G387" s="210"/>
      <c r="H387" s="211" t="s">
        <v>1</v>
      </c>
      <c r="I387" s="213"/>
      <c r="J387" s="210"/>
      <c r="K387" s="210"/>
      <c r="L387" s="214"/>
      <c r="M387" s="215"/>
      <c r="N387" s="216"/>
      <c r="O387" s="216"/>
      <c r="P387" s="216"/>
      <c r="Q387" s="216"/>
      <c r="R387" s="216"/>
      <c r="S387" s="216"/>
      <c r="T387" s="217"/>
      <c r="AT387" s="218" t="s">
        <v>162</v>
      </c>
      <c r="AU387" s="218" t="s">
        <v>86</v>
      </c>
      <c r="AV387" s="13" t="s">
        <v>84</v>
      </c>
      <c r="AW387" s="13" t="s">
        <v>32</v>
      </c>
      <c r="AX387" s="13" t="s">
        <v>77</v>
      </c>
      <c r="AY387" s="218" t="s">
        <v>151</v>
      </c>
    </row>
    <row r="388" spans="1:65" s="13" customFormat="1" ht="11.25" x14ac:dyDescent="0.2">
      <c r="B388" s="209"/>
      <c r="C388" s="210"/>
      <c r="D388" s="204" t="s">
        <v>162</v>
      </c>
      <c r="E388" s="211" t="s">
        <v>1</v>
      </c>
      <c r="F388" s="212" t="s">
        <v>769</v>
      </c>
      <c r="G388" s="210"/>
      <c r="H388" s="211" t="s">
        <v>1</v>
      </c>
      <c r="I388" s="213"/>
      <c r="J388" s="210"/>
      <c r="K388" s="210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162</v>
      </c>
      <c r="AU388" s="218" t="s">
        <v>86</v>
      </c>
      <c r="AV388" s="13" t="s">
        <v>84</v>
      </c>
      <c r="AW388" s="13" t="s">
        <v>32</v>
      </c>
      <c r="AX388" s="13" t="s">
        <v>77</v>
      </c>
      <c r="AY388" s="218" t="s">
        <v>151</v>
      </c>
    </row>
    <row r="389" spans="1:65" s="13" customFormat="1" ht="11.25" x14ac:dyDescent="0.2">
      <c r="B389" s="209"/>
      <c r="C389" s="210"/>
      <c r="D389" s="204" t="s">
        <v>162</v>
      </c>
      <c r="E389" s="211" t="s">
        <v>1</v>
      </c>
      <c r="F389" s="212" t="s">
        <v>822</v>
      </c>
      <c r="G389" s="210"/>
      <c r="H389" s="211" t="s">
        <v>1</v>
      </c>
      <c r="I389" s="213"/>
      <c r="J389" s="210"/>
      <c r="K389" s="210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162</v>
      </c>
      <c r="AU389" s="218" t="s">
        <v>86</v>
      </c>
      <c r="AV389" s="13" t="s">
        <v>84</v>
      </c>
      <c r="AW389" s="13" t="s">
        <v>32</v>
      </c>
      <c r="AX389" s="13" t="s">
        <v>77</v>
      </c>
      <c r="AY389" s="218" t="s">
        <v>151</v>
      </c>
    </row>
    <row r="390" spans="1:65" s="14" customFormat="1" ht="11.25" x14ac:dyDescent="0.2">
      <c r="B390" s="219"/>
      <c r="C390" s="220"/>
      <c r="D390" s="204" t="s">
        <v>162</v>
      </c>
      <c r="E390" s="221" t="s">
        <v>1</v>
      </c>
      <c r="F390" s="222" t="s">
        <v>830</v>
      </c>
      <c r="G390" s="220"/>
      <c r="H390" s="223">
        <v>2.5750000000000002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162</v>
      </c>
      <c r="AU390" s="229" t="s">
        <v>86</v>
      </c>
      <c r="AV390" s="14" t="s">
        <v>86</v>
      </c>
      <c r="AW390" s="14" t="s">
        <v>32</v>
      </c>
      <c r="AX390" s="14" t="s">
        <v>77</v>
      </c>
      <c r="AY390" s="229" t="s">
        <v>151</v>
      </c>
    </row>
    <row r="391" spans="1:65" s="2" customFormat="1" ht="21.75" customHeight="1" x14ac:dyDescent="0.2">
      <c r="A391" s="34"/>
      <c r="B391" s="35"/>
      <c r="C391" s="191" t="s">
        <v>416</v>
      </c>
      <c r="D391" s="191" t="s">
        <v>153</v>
      </c>
      <c r="E391" s="192" t="s">
        <v>831</v>
      </c>
      <c r="F391" s="193" t="s">
        <v>832</v>
      </c>
      <c r="G391" s="194" t="s">
        <v>156</v>
      </c>
      <c r="H391" s="195">
        <v>27.5</v>
      </c>
      <c r="I391" s="196"/>
      <c r="J391" s="197">
        <f>ROUND(I391*H391,2)</f>
        <v>0</v>
      </c>
      <c r="K391" s="193" t="s">
        <v>157</v>
      </c>
      <c r="L391" s="39"/>
      <c r="M391" s="198" t="s">
        <v>1</v>
      </c>
      <c r="N391" s="199" t="s">
        <v>42</v>
      </c>
      <c r="O391" s="71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2" t="s">
        <v>158</v>
      </c>
      <c r="AT391" s="202" t="s">
        <v>153</v>
      </c>
      <c r="AU391" s="202" t="s">
        <v>86</v>
      </c>
      <c r="AY391" s="17" t="s">
        <v>151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7" t="s">
        <v>84</v>
      </c>
      <c r="BK391" s="203">
        <f>ROUND(I391*H391,2)</f>
        <v>0</v>
      </c>
      <c r="BL391" s="17" t="s">
        <v>158</v>
      </c>
      <c r="BM391" s="202" t="s">
        <v>833</v>
      </c>
    </row>
    <row r="392" spans="1:65" s="2" customFormat="1" ht="29.25" x14ac:dyDescent="0.2">
      <c r="A392" s="34"/>
      <c r="B392" s="35"/>
      <c r="C392" s="36"/>
      <c r="D392" s="204" t="s">
        <v>160</v>
      </c>
      <c r="E392" s="36"/>
      <c r="F392" s="205" t="s">
        <v>834</v>
      </c>
      <c r="G392" s="36"/>
      <c r="H392" s="36"/>
      <c r="I392" s="206"/>
      <c r="J392" s="36"/>
      <c r="K392" s="36"/>
      <c r="L392" s="39"/>
      <c r="M392" s="207"/>
      <c r="N392" s="208"/>
      <c r="O392" s="71"/>
      <c r="P392" s="71"/>
      <c r="Q392" s="71"/>
      <c r="R392" s="71"/>
      <c r="S392" s="71"/>
      <c r="T392" s="72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160</v>
      </c>
      <c r="AU392" s="17" t="s">
        <v>86</v>
      </c>
    </row>
    <row r="393" spans="1:65" s="13" customFormat="1" ht="11.25" x14ac:dyDescent="0.2">
      <c r="B393" s="209"/>
      <c r="C393" s="210"/>
      <c r="D393" s="204" t="s">
        <v>162</v>
      </c>
      <c r="E393" s="211" t="s">
        <v>1</v>
      </c>
      <c r="F393" s="212" t="s">
        <v>659</v>
      </c>
      <c r="G393" s="210"/>
      <c r="H393" s="211" t="s">
        <v>1</v>
      </c>
      <c r="I393" s="213"/>
      <c r="J393" s="210"/>
      <c r="K393" s="210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162</v>
      </c>
      <c r="AU393" s="218" t="s">
        <v>86</v>
      </c>
      <c r="AV393" s="13" t="s">
        <v>84</v>
      </c>
      <c r="AW393" s="13" t="s">
        <v>32</v>
      </c>
      <c r="AX393" s="13" t="s">
        <v>77</v>
      </c>
      <c r="AY393" s="218" t="s">
        <v>151</v>
      </c>
    </row>
    <row r="394" spans="1:65" s="13" customFormat="1" ht="11.25" x14ac:dyDescent="0.2">
      <c r="B394" s="209"/>
      <c r="C394" s="210"/>
      <c r="D394" s="204" t="s">
        <v>162</v>
      </c>
      <c r="E394" s="211" t="s">
        <v>1</v>
      </c>
      <c r="F394" s="212" t="s">
        <v>767</v>
      </c>
      <c r="G394" s="210"/>
      <c r="H394" s="211" t="s">
        <v>1</v>
      </c>
      <c r="I394" s="213"/>
      <c r="J394" s="210"/>
      <c r="K394" s="210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162</v>
      </c>
      <c r="AU394" s="218" t="s">
        <v>86</v>
      </c>
      <c r="AV394" s="13" t="s">
        <v>84</v>
      </c>
      <c r="AW394" s="13" t="s">
        <v>32</v>
      </c>
      <c r="AX394" s="13" t="s">
        <v>77</v>
      </c>
      <c r="AY394" s="218" t="s">
        <v>151</v>
      </c>
    </row>
    <row r="395" spans="1:65" s="13" customFormat="1" ht="11.25" x14ac:dyDescent="0.2">
      <c r="B395" s="209"/>
      <c r="C395" s="210"/>
      <c r="D395" s="204" t="s">
        <v>162</v>
      </c>
      <c r="E395" s="211" t="s">
        <v>1</v>
      </c>
      <c r="F395" s="212" t="s">
        <v>821</v>
      </c>
      <c r="G395" s="210"/>
      <c r="H395" s="211" t="s">
        <v>1</v>
      </c>
      <c r="I395" s="213"/>
      <c r="J395" s="210"/>
      <c r="K395" s="210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162</v>
      </c>
      <c r="AU395" s="218" t="s">
        <v>86</v>
      </c>
      <c r="AV395" s="13" t="s">
        <v>84</v>
      </c>
      <c r="AW395" s="13" t="s">
        <v>32</v>
      </c>
      <c r="AX395" s="13" t="s">
        <v>77</v>
      </c>
      <c r="AY395" s="218" t="s">
        <v>151</v>
      </c>
    </row>
    <row r="396" spans="1:65" s="14" customFormat="1" ht="11.25" x14ac:dyDescent="0.2">
      <c r="B396" s="219"/>
      <c r="C396" s="220"/>
      <c r="D396" s="204" t="s">
        <v>162</v>
      </c>
      <c r="E396" s="221" t="s">
        <v>1</v>
      </c>
      <c r="F396" s="222" t="s">
        <v>354</v>
      </c>
      <c r="G396" s="220"/>
      <c r="H396" s="223">
        <v>25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162</v>
      </c>
      <c r="AU396" s="229" t="s">
        <v>86</v>
      </c>
      <c r="AV396" s="14" t="s">
        <v>86</v>
      </c>
      <c r="AW396" s="14" t="s">
        <v>32</v>
      </c>
      <c r="AX396" s="14" t="s">
        <v>77</v>
      </c>
      <c r="AY396" s="229" t="s">
        <v>151</v>
      </c>
    </row>
    <row r="397" spans="1:65" s="13" customFormat="1" ht="11.25" x14ac:dyDescent="0.2">
      <c r="B397" s="209"/>
      <c r="C397" s="210"/>
      <c r="D397" s="204" t="s">
        <v>162</v>
      </c>
      <c r="E397" s="211" t="s">
        <v>1</v>
      </c>
      <c r="F397" s="212" t="s">
        <v>769</v>
      </c>
      <c r="G397" s="210"/>
      <c r="H397" s="211" t="s">
        <v>1</v>
      </c>
      <c r="I397" s="213"/>
      <c r="J397" s="210"/>
      <c r="K397" s="210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162</v>
      </c>
      <c r="AU397" s="218" t="s">
        <v>86</v>
      </c>
      <c r="AV397" s="13" t="s">
        <v>84</v>
      </c>
      <c r="AW397" s="13" t="s">
        <v>32</v>
      </c>
      <c r="AX397" s="13" t="s">
        <v>77</v>
      </c>
      <c r="AY397" s="218" t="s">
        <v>151</v>
      </c>
    </row>
    <row r="398" spans="1:65" s="13" customFormat="1" ht="11.25" x14ac:dyDescent="0.2">
      <c r="B398" s="209"/>
      <c r="C398" s="210"/>
      <c r="D398" s="204" t="s">
        <v>162</v>
      </c>
      <c r="E398" s="211" t="s">
        <v>1</v>
      </c>
      <c r="F398" s="212" t="s">
        <v>822</v>
      </c>
      <c r="G398" s="210"/>
      <c r="H398" s="211" t="s">
        <v>1</v>
      </c>
      <c r="I398" s="213"/>
      <c r="J398" s="210"/>
      <c r="K398" s="210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162</v>
      </c>
      <c r="AU398" s="218" t="s">
        <v>86</v>
      </c>
      <c r="AV398" s="13" t="s">
        <v>84</v>
      </c>
      <c r="AW398" s="13" t="s">
        <v>32</v>
      </c>
      <c r="AX398" s="13" t="s">
        <v>77</v>
      </c>
      <c r="AY398" s="218" t="s">
        <v>151</v>
      </c>
    </row>
    <row r="399" spans="1:65" s="14" customFormat="1" ht="11.25" x14ac:dyDescent="0.2">
      <c r="B399" s="219"/>
      <c r="C399" s="220"/>
      <c r="D399" s="204" t="s">
        <v>162</v>
      </c>
      <c r="E399" s="221" t="s">
        <v>1</v>
      </c>
      <c r="F399" s="222" t="s">
        <v>770</v>
      </c>
      <c r="G399" s="220"/>
      <c r="H399" s="223">
        <v>2.5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162</v>
      </c>
      <c r="AU399" s="229" t="s">
        <v>86</v>
      </c>
      <c r="AV399" s="14" t="s">
        <v>86</v>
      </c>
      <c r="AW399" s="14" t="s">
        <v>32</v>
      </c>
      <c r="AX399" s="14" t="s">
        <v>77</v>
      </c>
      <c r="AY399" s="229" t="s">
        <v>151</v>
      </c>
    </row>
    <row r="400" spans="1:65" s="2" customFormat="1" ht="16.5" customHeight="1" x14ac:dyDescent="0.2">
      <c r="A400" s="34"/>
      <c r="B400" s="35"/>
      <c r="C400" s="191" t="s">
        <v>424</v>
      </c>
      <c r="D400" s="191" t="s">
        <v>153</v>
      </c>
      <c r="E400" s="192" t="s">
        <v>835</v>
      </c>
      <c r="F400" s="193" t="s">
        <v>836</v>
      </c>
      <c r="G400" s="194" t="s">
        <v>156</v>
      </c>
      <c r="H400" s="195">
        <v>331</v>
      </c>
      <c r="I400" s="196"/>
      <c r="J400" s="197">
        <f>ROUND(I400*H400,2)</f>
        <v>0</v>
      </c>
      <c r="K400" s="193" t="s">
        <v>157</v>
      </c>
      <c r="L400" s="39"/>
      <c r="M400" s="198" t="s">
        <v>1</v>
      </c>
      <c r="N400" s="199" t="s">
        <v>42</v>
      </c>
      <c r="O400" s="71"/>
      <c r="P400" s="200">
        <f>O400*H400</f>
        <v>0</v>
      </c>
      <c r="Q400" s="200">
        <v>0.10362</v>
      </c>
      <c r="R400" s="200">
        <f>Q400*H400</f>
        <v>34.298220000000001</v>
      </c>
      <c r="S400" s="200">
        <v>0</v>
      </c>
      <c r="T400" s="201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2" t="s">
        <v>158</v>
      </c>
      <c r="AT400" s="202" t="s">
        <v>153</v>
      </c>
      <c r="AU400" s="202" t="s">
        <v>86</v>
      </c>
      <c r="AY400" s="17" t="s">
        <v>151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7" t="s">
        <v>84</v>
      </c>
      <c r="BK400" s="203">
        <f>ROUND(I400*H400,2)</f>
        <v>0</v>
      </c>
      <c r="BL400" s="17" t="s">
        <v>158</v>
      </c>
      <c r="BM400" s="202" t="s">
        <v>837</v>
      </c>
    </row>
    <row r="401" spans="1:65" s="2" customFormat="1" ht="29.25" x14ac:dyDescent="0.2">
      <c r="A401" s="34"/>
      <c r="B401" s="35"/>
      <c r="C401" s="36"/>
      <c r="D401" s="204" t="s">
        <v>160</v>
      </c>
      <c r="E401" s="36"/>
      <c r="F401" s="205" t="s">
        <v>838</v>
      </c>
      <c r="G401" s="36"/>
      <c r="H401" s="36"/>
      <c r="I401" s="206"/>
      <c r="J401" s="36"/>
      <c r="K401" s="36"/>
      <c r="L401" s="39"/>
      <c r="M401" s="207"/>
      <c r="N401" s="208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160</v>
      </c>
      <c r="AU401" s="17" t="s">
        <v>86</v>
      </c>
    </row>
    <row r="402" spans="1:65" s="13" customFormat="1" ht="11.25" x14ac:dyDescent="0.2">
      <c r="B402" s="209"/>
      <c r="C402" s="210"/>
      <c r="D402" s="204" t="s">
        <v>162</v>
      </c>
      <c r="E402" s="211" t="s">
        <v>1</v>
      </c>
      <c r="F402" s="212" t="s">
        <v>659</v>
      </c>
      <c r="G402" s="210"/>
      <c r="H402" s="211" t="s">
        <v>1</v>
      </c>
      <c r="I402" s="213"/>
      <c r="J402" s="210"/>
      <c r="K402" s="210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162</v>
      </c>
      <c r="AU402" s="218" t="s">
        <v>86</v>
      </c>
      <c r="AV402" s="13" t="s">
        <v>84</v>
      </c>
      <c r="AW402" s="13" t="s">
        <v>32</v>
      </c>
      <c r="AX402" s="13" t="s">
        <v>77</v>
      </c>
      <c r="AY402" s="218" t="s">
        <v>151</v>
      </c>
    </row>
    <row r="403" spans="1:65" s="13" customFormat="1" ht="11.25" x14ac:dyDescent="0.2">
      <c r="B403" s="209"/>
      <c r="C403" s="210"/>
      <c r="D403" s="204" t="s">
        <v>162</v>
      </c>
      <c r="E403" s="211" t="s">
        <v>1</v>
      </c>
      <c r="F403" s="212" t="s">
        <v>763</v>
      </c>
      <c r="G403" s="210"/>
      <c r="H403" s="211" t="s">
        <v>1</v>
      </c>
      <c r="I403" s="213"/>
      <c r="J403" s="210"/>
      <c r="K403" s="210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162</v>
      </c>
      <c r="AU403" s="218" t="s">
        <v>86</v>
      </c>
      <c r="AV403" s="13" t="s">
        <v>84</v>
      </c>
      <c r="AW403" s="13" t="s">
        <v>32</v>
      </c>
      <c r="AX403" s="13" t="s">
        <v>77</v>
      </c>
      <c r="AY403" s="218" t="s">
        <v>151</v>
      </c>
    </row>
    <row r="404" spans="1:65" s="13" customFormat="1" ht="11.25" x14ac:dyDescent="0.2">
      <c r="B404" s="209"/>
      <c r="C404" s="210"/>
      <c r="D404" s="204" t="s">
        <v>162</v>
      </c>
      <c r="E404" s="211" t="s">
        <v>1</v>
      </c>
      <c r="F404" s="212" t="s">
        <v>839</v>
      </c>
      <c r="G404" s="210"/>
      <c r="H404" s="211" t="s">
        <v>1</v>
      </c>
      <c r="I404" s="213"/>
      <c r="J404" s="210"/>
      <c r="K404" s="210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162</v>
      </c>
      <c r="AU404" s="218" t="s">
        <v>86</v>
      </c>
      <c r="AV404" s="13" t="s">
        <v>84</v>
      </c>
      <c r="AW404" s="13" t="s">
        <v>32</v>
      </c>
      <c r="AX404" s="13" t="s">
        <v>77</v>
      </c>
      <c r="AY404" s="218" t="s">
        <v>151</v>
      </c>
    </row>
    <row r="405" spans="1:65" s="14" customFormat="1" ht="11.25" x14ac:dyDescent="0.2">
      <c r="B405" s="219"/>
      <c r="C405" s="220"/>
      <c r="D405" s="204" t="s">
        <v>162</v>
      </c>
      <c r="E405" s="221" t="s">
        <v>1</v>
      </c>
      <c r="F405" s="222" t="s">
        <v>764</v>
      </c>
      <c r="G405" s="220"/>
      <c r="H405" s="223">
        <v>331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162</v>
      </c>
      <c r="AU405" s="229" t="s">
        <v>86</v>
      </c>
      <c r="AV405" s="14" t="s">
        <v>86</v>
      </c>
      <c r="AW405" s="14" t="s">
        <v>32</v>
      </c>
      <c r="AX405" s="14" t="s">
        <v>77</v>
      </c>
      <c r="AY405" s="229" t="s">
        <v>151</v>
      </c>
    </row>
    <row r="406" spans="1:65" s="2" customFormat="1" ht="16.5" customHeight="1" x14ac:dyDescent="0.2">
      <c r="A406" s="34"/>
      <c r="B406" s="35"/>
      <c r="C406" s="231" t="s">
        <v>429</v>
      </c>
      <c r="D406" s="231" t="s">
        <v>266</v>
      </c>
      <c r="E406" s="232" t="s">
        <v>840</v>
      </c>
      <c r="F406" s="233" t="s">
        <v>841</v>
      </c>
      <c r="G406" s="234" t="s">
        <v>156</v>
      </c>
      <c r="H406" s="235">
        <v>334.31</v>
      </c>
      <c r="I406" s="236"/>
      <c r="J406" s="237">
        <f>ROUND(I406*H406,2)</f>
        <v>0</v>
      </c>
      <c r="K406" s="233" t="s">
        <v>157</v>
      </c>
      <c r="L406" s="238"/>
      <c r="M406" s="239" t="s">
        <v>1</v>
      </c>
      <c r="N406" s="240" t="s">
        <v>42</v>
      </c>
      <c r="O406" s="71"/>
      <c r="P406" s="200">
        <f>O406*H406</f>
        <v>0</v>
      </c>
      <c r="Q406" s="200">
        <v>0.17599999999999999</v>
      </c>
      <c r="R406" s="200">
        <f>Q406*H406</f>
        <v>58.838559999999994</v>
      </c>
      <c r="S406" s="200">
        <v>0</v>
      </c>
      <c r="T406" s="201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2" t="s">
        <v>221</v>
      </c>
      <c r="AT406" s="202" t="s">
        <v>266</v>
      </c>
      <c r="AU406" s="202" t="s">
        <v>86</v>
      </c>
      <c r="AY406" s="17" t="s">
        <v>151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17" t="s">
        <v>84</v>
      </c>
      <c r="BK406" s="203">
        <f>ROUND(I406*H406,2)</f>
        <v>0</v>
      </c>
      <c r="BL406" s="17" t="s">
        <v>158</v>
      </c>
      <c r="BM406" s="202" t="s">
        <v>842</v>
      </c>
    </row>
    <row r="407" spans="1:65" s="2" customFormat="1" ht="11.25" x14ac:dyDescent="0.2">
      <c r="A407" s="34"/>
      <c r="B407" s="35"/>
      <c r="C407" s="36"/>
      <c r="D407" s="204" t="s">
        <v>160</v>
      </c>
      <c r="E407" s="36"/>
      <c r="F407" s="205" t="s">
        <v>841</v>
      </c>
      <c r="G407" s="36"/>
      <c r="H407" s="36"/>
      <c r="I407" s="206"/>
      <c r="J407" s="36"/>
      <c r="K407" s="36"/>
      <c r="L407" s="39"/>
      <c r="M407" s="207"/>
      <c r="N407" s="208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160</v>
      </c>
      <c r="AU407" s="17" t="s">
        <v>86</v>
      </c>
    </row>
    <row r="408" spans="1:65" s="14" customFormat="1" ht="11.25" x14ac:dyDescent="0.2">
      <c r="B408" s="219"/>
      <c r="C408" s="220"/>
      <c r="D408" s="204" t="s">
        <v>162</v>
      </c>
      <c r="E408" s="220"/>
      <c r="F408" s="222" t="s">
        <v>843</v>
      </c>
      <c r="G408" s="220"/>
      <c r="H408" s="223">
        <v>334.31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162</v>
      </c>
      <c r="AU408" s="229" t="s">
        <v>86</v>
      </c>
      <c r="AV408" s="14" t="s">
        <v>86</v>
      </c>
      <c r="AW408" s="14" t="s">
        <v>4</v>
      </c>
      <c r="AX408" s="14" t="s">
        <v>84</v>
      </c>
      <c r="AY408" s="229" t="s">
        <v>151</v>
      </c>
    </row>
    <row r="409" spans="1:65" s="12" customFormat="1" ht="22.9" customHeight="1" x14ac:dyDescent="0.2">
      <c r="B409" s="175"/>
      <c r="C409" s="176"/>
      <c r="D409" s="177" t="s">
        <v>76</v>
      </c>
      <c r="E409" s="189" t="s">
        <v>221</v>
      </c>
      <c r="F409" s="189" t="s">
        <v>844</v>
      </c>
      <c r="G409" s="176"/>
      <c r="H409" s="176"/>
      <c r="I409" s="179"/>
      <c r="J409" s="190">
        <f>BK409</f>
        <v>0</v>
      </c>
      <c r="K409" s="176"/>
      <c r="L409" s="181"/>
      <c r="M409" s="182"/>
      <c r="N409" s="183"/>
      <c r="O409" s="183"/>
      <c r="P409" s="184">
        <f>SUM(P410:P439)</f>
        <v>0</v>
      </c>
      <c r="Q409" s="183"/>
      <c r="R409" s="184">
        <f>SUM(R410:R439)</f>
        <v>2.9455199999999997</v>
      </c>
      <c r="S409" s="183"/>
      <c r="T409" s="185">
        <f>SUM(T410:T439)</f>
        <v>0</v>
      </c>
      <c r="AR409" s="186" t="s">
        <v>84</v>
      </c>
      <c r="AT409" s="187" t="s">
        <v>76</v>
      </c>
      <c r="AU409" s="187" t="s">
        <v>84</v>
      </c>
      <c r="AY409" s="186" t="s">
        <v>151</v>
      </c>
      <c r="BK409" s="188">
        <f>SUM(BK410:BK439)</f>
        <v>0</v>
      </c>
    </row>
    <row r="410" spans="1:65" s="2" customFormat="1" ht="16.5" customHeight="1" x14ac:dyDescent="0.2">
      <c r="A410" s="34"/>
      <c r="B410" s="35"/>
      <c r="C410" s="191" t="s">
        <v>434</v>
      </c>
      <c r="D410" s="191" t="s">
        <v>153</v>
      </c>
      <c r="E410" s="192" t="s">
        <v>845</v>
      </c>
      <c r="F410" s="193" t="s">
        <v>846</v>
      </c>
      <c r="G410" s="194" t="s">
        <v>259</v>
      </c>
      <c r="H410" s="195">
        <v>3</v>
      </c>
      <c r="I410" s="196"/>
      <c r="J410" s="197">
        <f>ROUND(I410*H410,2)</f>
        <v>0</v>
      </c>
      <c r="K410" s="193" t="s">
        <v>157</v>
      </c>
      <c r="L410" s="39"/>
      <c r="M410" s="198" t="s">
        <v>1</v>
      </c>
      <c r="N410" s="199" t="s">
        <v>42</v>
      </c>
      <c r="O410" s="71"/>
      <c r="P410" s="200">
        <f>O410*H410</f>
        <v>0</v>
      </c>
      <c r="Q410" s="200">
        <v>0.34089999999999998</v>
      </c>
      <c r="R410" s="200">
        <f>Q410*H410</f>
        <v>1.0226999999999999</v>
      </c>
      <c r="S410" s="200">
        <v>0</v>
      </c>
      <c r="T410" s="201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2" t="s">
        <v>158</v>
      </c>
      <c r="AT410" s="202" t="s">
        <v>153</v>
      </c>
      <c r="AU410" s="202" t="s">
        <v>86</v>
      </c>
      <c r="AY410" s="17" t="s">
        <v>151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17" t="s">
        <v>84</v>
      </c>
      <c r="BK410" s="203">
        <f>ROUND(I410*H410,2)</f>
        <v>0</v>
      </c>
      <c r="BL410" s="17" t="s">
        <v>158</v>
      </c>
      <c r="BM410" s="202" t="s">
        <v>847</v>
      </c>
    </row>
    <row r="411" spans="1:65" s="2" customFormat="1" ht="11.25" x14ac:dyDescent="0.2">
      <c r="A411" s="34"/>
      <c r="B411" s="35"/>
      <c r="C411" s="36"/>
      <c r="D411" s="204" t="s">
        <v>160</v>
      </c>
      <c r="E411" s="36"/>
      <c r="F411" s="205" t="s">
        <v>848</v>
      </c>
      <c r="G411" s="36"/>
      <c r="H411" s="36"/>
      <c r="I411" s="206"/>
      <c r="J411" s="36"/>
      <c r="K411" s="36"/>
      <c r="L411" s="39"/>
      <c r="M411" s="207"/>
      <c r="N411" s="208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160</v>
      </c>
      <c r="AU411" s="17" t="s">
        <v>86</v>
      </c>
    </row>
    <row r="412" spans="1:65" s="2" customFormat="1" ht="19.5" x14ac:dyDescent="0.2">
      <c r="A412" s="34"/>
      <c r="B412" s="35"/>
      <c r="C412" s="36"/>
      <c r="D412" s="204" t="s">
        <v>262</v>
      </c>
      <c r="E412" s="36"/>
      <c r="F412" s="230" t="s">
        <v>849</v>
      </c>
      <c r="G412" s="36"/>
      <c r="H412" s="36"/>
      <c r="I412" s="206"/>
      <c r="J412" s="36"/>
      <c r="K412" s="36"/>
      <c r="L412" s="39"/>
      <c r="M412" s="207"/>
      <c r="N412" s="208"/>
      <c r="O412" s="71"/>
      <c r="P412" s="71"/>
      <c r="Q412" s="71"/>
      <c r="R412" s="71"/>
      <c r="S412" s="71"/>
      <c r="T412" s="72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262</v>
      </c>
      <c r="AU412" s="17" t="s">
        <v>86</v>
      </c>
    </row>
    <row r="413" spans="1:65" s="13" customFormat="1" ht="11.25" x14ac:dyDescent="0.2">
      <c r="B413" s="209"/>
      <c r="C413" s="210"/>
      <c r="D413" s="204" t="s">
        <v>162</v>
      </c>
      <c r="E413" s="211" t="s">
        <v>1</v>
      </c>
      <c r="F413" s="212" t="s">
        <v>697</v>
      </c>
      <c r="G413" s="210"/>
      <c r="H413" s="211" t="s">
        <v>1</v>
      </c>
      <c r="I413" s="213"/>
      <c r="J413" s="210"/>
      <c r="K413" s="210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162</v>
      </c>
      <c r="AU413" s="218" t="s">
        <v>86</v>
      </c>
      <c r="AV413" s="13" t="s">
        <v>84</v>
      </c>
      <c r="AW413" s="13" t="s">
        <v>32</v>
      </c>
      <c r="AX413" s="13" t="s">
        <v>77</v>
      </c>
      <c r="AY413" s="218" t="s">
        <v>151</v>
      </c>
    </row>
    <row r="414" spans="1:65" s="13" customFormat="1" ht="11.25" x14ac:dyDescent="0.2">
      <c r="B414" s="209"/>
      <c r="C414" s="210"/>
      <c r="D414" s="204" t="s">
        <v>162</v>
      </c>
      <c r="E414" s="211" t="s">
        <v>1</v>
      </c>
      <c r="F414" s="212" t="s">
        <v>698</v>
      </c>
      <c r="G414" s="210"/>
      <c r="H414" s="211" t="s">
        <v>1</v>
      </c>
      <c r="I414" s="213"/>
      <c r="J414" s="210"/>
      <c r="K414" s="210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162</v>
      </c>
      <c r="AU414" s="218" t="s">
        <v>86</v>
      </c>
      <c r="AV414" s="13" t="s">
        <v>84</v>
      </c>
      <c r="AW414" s="13" t="s">
        <v>32</v>
      </c>
      <c r="AX414" s="13" t="s">
        <v>77</v>
      </c>
      <c r="AY414" s="218" t="s">
        <v>151</v>
      </c>
    </row>
    <row r="415" spans="1:65" s="14" customFormat="1" ht="11.25" x14ac:dyDescent="0.2">
      <c r="B415" s="219"/>
      <c r="C415" s="220"/>
      <c r="D415" s="204" t="s">
        <v>162</v>
      </c>
      <c r="E415" s="221" t="s">
        <v>1</v>
      </c>
      <c r="F415" s="222" t="s">
        <v>176</v>
      </c>
      <c r="G415" s="220"/>
      <c r="H415" s="223">
        <v>3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162</v>
      </c>
      <c r="AU415" s="229" t="s">
        <v>86</v>
      </c>
      <c r="AV415" s="14" t="s">
        <v>86</v>
      </c>
      <c r="AW415" s="14" t="s">
        <v>32</v>
      </c>
      <c r="AX415" s="14" t="s">
        <v>77</v>
      </c>
      <c r="AY415" s="229" t="s">
        <v>151</v>
      </c>
    </row>
    <row r="416" spans="1:65" s="2" customFormat="1" ht="16.5" customHeight="1" x14ac:dyDescent="0.2">
      <c r="A416" s="34"/>
      <c r="B416" s="35"/>
      <c r="C416" s="231" t="s">
        <v>439</v>
      </c>
      <c r="D416" s="231" t="s">
        <v>266</v>
      </c>
      <c r="E416" s="232" t="s">
        <v>850</v>
      </c>
      <c r="F416" s="233" t="s">
        <v>851</v>
      </c>
      <c r="G416" s="234" t="s">
        <v>259</v>
      </c>
      <c r="H416" s="235">
        <v>3</v>
      </c>
      <c r="I416" s="236"/>
      <c r="J416" s="237">
        <f>ROUND(I416*H416,2)</f>
        <v>0</v>
      </c>
      <c r="K416" s="233" t="s">
        <v>1</v>
      </c>
      <c r="L416" s="238"/>
      <c r="M416" s="239" t="s">
        <v>1</v>
      </c>
      <c r="N416" s="240" t="s">
        <v>42</v>
      </c>
      <c r="O416" s="71"/>
      <c r="P416" s="200">
        <f>O416*H416</f>
        <v>0</v>
      </c>
      <c r="Q416" s="200">
        <v>9.7000000000000003E-2</v>
      </c>
      <c r="R416" s="200">
        <f>Q416*H416</f>
        <v>0.29100000000000004</v>
      </c>
      <c r="S416" s="200">
        <v>0</v>
      </c>
      <c r="T416" s="201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2" t="s">
        <v>221</v>
      </c>
      <c r="AT416" s="202" t="s">
        <v>266</v>
      </c>
      <c r="AU416" s="202" t="s">
        <v>86</v>
      </c>
      <c r="AY416" s="17" t="s">
        <v>151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17" t="s">
        <v>84</v>
      </c>
      <c r="BK416" s="203">
        <f>ROUND(I416*H416,2)</f>
        <v>0</v>
      </c>
      <c r="BL416" s="17" t="s">
        <v>158</v>
      </c>
      <c r="BM416" s="202" t="s">
        <v>852</v>
      </c>
    </row>
    <row r="417" spans="1:65" s="2" customFormat="1" ht="11.25" x14ac:dyDescent="0.2">
      <c r="A417" s="34"/>
      <c r="B417" s="35"/>
      <c r="C417" s="36"/>
      <c r="D417" s="204" t="s">
        <v>160</v>
      </c>
      <c r="E417" s="36"/>
      <c r="F417" s="205" t="s">
        <v>851</v>
      </c>
      <c r="G417" s="36"/>
      <c r="H417" s="36"/>
      <c r="I417" s="206"/>
      <c r="J417" s="36"/>
      <c r="K417" s="36"/>
      <c r="L417" s="39"/>
      <c r="M417" s="207"/>
      <c r="N417" s="208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160</v>
      </c>
      <c r="AU417" s="17" t="s">
        <v>86</v>
      </c>
    </row>
    <row r="418" spans="1:65" s="2" customFormat="1" ht="16.5" customHeight="1" x14ac:dyDescent="0.2">
      <c r="A418" s="34"/>
      <c r="B418" s="35"/>
      <c r="C418" s="231" t="s">
        <v>445</v>
      </c>
      <c r="D418" s="231" t="s">
        <v>266</v>
      </c>
      <c r="E418" s="232" t="s">
        <v>853</v>
      </c>
      <c r="F418" s="233" t="s">
        <v>854</v>
      </c>
      <c r="G418" s="234" t="s">
        <v>259</v>
      </c>
      <c r="H418" s="235">
        <v>3</v>
      </c>
      <c r="I418" s="236"/>
      <c r="J418" s="237">
        <f>ROUND(I418*H418,2)</f>
        <v>0</v>
      </c>
      <c r="K418" s="233" t="s">
        <v>157</v>
      </c>
      <c r="L418" s="238"/>
      <c r="M418" s="239" t="s">
        <v>1</v>
      </c>
      <c r="N418" s="240" t="s">
        <v>42</v>
      </c>
      <c r="O418" s="71"/>
      <c r="P418" s="200">
        <f>O418*H418</f>
        <v>0</v>
      </c>
      <c r="Q418" s="200">
        <v>5.8000000000000003E-2</v>
      </c>
      <c r="R418" s="200">
        <f>Q418*H418</f>
        <v>0.17400000000000002</v>
      </c>
      <c r="S418" s="200">
        <v>0</v>
      </c>
      <c r="T418" s="201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2" t="s">
        <v>221</v>
      </c>
      <c r="AT418" s="202" t="s">
        <v>266</v>
      </c>
      <c r="AU418" s="202" t="s">
        <v>86</v>
      </c>
      <c r="AY418" s="17" t="s">
        <v>151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17" t="s">
        <v>84</v>
      </c>
      <c r="BK418" s="203">
        <f>ROUND(I418*H418,2)</f>
        <v>0</v>
      </c>
      <c r="BL418" s="17" t="s">
        <v>158</v>
      </c>
      <c r="BM418" s="202" t="s">
        <v>855</v>
      </c>
    </row>
    <row r="419" spans="1:65" s="2" customFormat="1" ht="11.25" x14ac:dyDescent="0.2">
      <c r="A419" s="34"/>
      <c r="B419" s="35"/>
      <c r="C419" s="36"/>
      <c r="D419" s="204" t="s">
        <v>160</v>
      </c>
      <c r="E419" s="36"/>
      <c r="F419" s="205" t="s">
        <v>854</v>
      </c>
      <c r="G419" s="36"/>
      <c r="H419" s="36"/>
      <c r="I419" s="206"/>
      <c r="J419" s="36"/>
      <c r="K419" s="36"/>
      <c r="L419" s="39"/>
      <c r="M419" s="207"/>
      <c r="N419" s="208"/>
      <c r="O419" s="71"/>
      <c r="P419" s="71"/>
      <c r="Q419" s="71"/>
      <c r="R419" s="71"/>
      <c r="S419" s="71"/>
      <c r="T419" s="72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160</v>
      </c>
      <c r="AU419" s="17" t="s">
        <v>86</v>
      </c>
    </row>
    <row r="420" spans="1:65" s="2" customFormat="1" ht="16.5" customHeight="1" x14ac:dyDescent="0.2">
      <c r="A420" s="34"/>
      <c r="B420" s="35"/>
      <c r="C420" s="231" t="s">
        <v>454</v>
      </c>
      <c r="D420" s="231" t="s">
        <v>266</v>
      </c>
      <c r="E420" s="232" t="s">
        <v>856</v>
      </c>
      <c r="F420" s="233" t="s">
        <v>857</v>
      </c>
      <c r="G420" s="234" t="s">
        <v>259</v>
      </c>
      <c r="H420" s="235">
        <v>3</v>
      </c>
      <c r="I420" s="236"/>
      <c r="J420" s="237">
        <f>ROUND(I420*H420,2)</f>
        <v>0</v>
      </c>
      <c r="K420" s="233" t="s">
        <v>157</v>
      </c>
      <c r="L420" s="238"/>
      <c r="M420" s="239" t="s">
        <v>1</v>
      </c>
      <c r="N420" s="240" t="s">
        <v>42</v>
      </c>
      <c r="O420" s="71"/>
      <c r="P420" s="200">
        <f>O420*H420</f>
        <v>0</v>
      </c>
      <c r="Q420" s="200">
        <v>5.7000000000000002E-2</v>
      </c>
      <c r="R420" s="200">
        <f>Q420*H420</f>
        <v>0.17100000000000001</v>
      </c>
      <c r="S420" s="200">
        <v>0</v>
      </c>
      <c r="T420" s="201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2" t="s">
        <v>221</v>
      </c>
      <c r="AT420" s="202" t="s">
        <v>266</v>
      </c>
      <c r="AU420" s="202" t="s">
        <v>86</v>
      </c>
      <c r="AY420" s="17" t="s">
        <v>151</v>
      </c>
      <c r="BE420" s="203">
        <f>IF(N420="základní",J420,0)</f>
        <v>0</v>
      </c>
      <c r="BF420" s="203">
        <f>IF(N420="snížená",J420,0)</f>
        <v>0</v>
      </c>
      <c r="BG420" s="203">
        <f>IF(N420="zákl. přenesená",J420,0)</f>
        <v>0</v>
      </c>
      <c r="BH420" s="203">
        <f>IF(N420="sníž. přenesená",J420,0)</f>
        <v>0</v>
      </c>
      <c r="BI420" s="203">
        <f>IF(N420="nulová",J420,0)</f>
        <v>0</v>
      </c>
      <c r="BJ420" s="17" t="s">
        <v>84</v>
      </c>
      <c r="BK420" s="203">
        <f>ROUND(I420*H420,2)</f>
        <v>0</v>
      </c>
      <c r="BL420" s="17" t="s">
        <v>158</v>
      </c>
      <c r="BM420" s="202" t="s">
        <v>858</v>
      </c>
    </row>
    <row r="421" spans="1:65" s="2" customFormat="1" ht="11.25" x14ac:dyDescent="0.2">
      <c r="A421" s="34"/>
      <c r="B421" s="35"/>
      <c r="C421" s="36"/>
      <c r="D421" s="204" t="s">
        <v>160</v>
      </c>
      <c r="E421" s="36"/>
      <c r="F421" s="205" t="s">
        <v>857</v>
      </c>
      <c r="G421" s="36"/>
      <c r="H421" s="36"/>
      <c r="I421" s="206"/>
      <c r="J421" s="36"/>
      <c r="K421" s="36"/>
      <c r="L421" s="39"/>
      <c r="M421" s="207"/>
      <c r="N421" s="208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160</v>
      </c>
      <c r="AU421" s="17" t="s">
        <v>86</v>
      </c>
    </row>
    <row r="422" spans="1:65" s="2" customFormat="1" ht="16.5" customHeight="1" x14ac:dyDescent="0.2">
      <c r="A422" s="34"/>
      <c r="B422" s="35"/>
      <c r="C422" s="231" t="s">
        <v>474</v>
      </c>
      <c r="D422" s="231" t="s">
        <v>266</v>
      </c>
      <c r="E422" s="232" t="s">
        <v>859</v>
      </c>
      <c r="F422" s="233" t="s">
        <v>860</v>
      </c>
      <c r="G422" s="234" t="s">
        <v>259</v>
      </c>
      <c r="H422" s="235">
        <v>3</v>
      </c>
      <c r="I422" s="236"/>
      <c r="J422" s="237">
        <f>ROUND(I422*H422,2)</f>
        <v>0</v>
      </c>
      <c r="K422" s="233" t="s">
        <v>157</v>
      </c>
      <c r="L422" s="238"/>
      <c r="M422" s="239" t="s">
        <v>1</v>
      </c>
      <c r="N422" s="240" t="s">
        <v>42</v>
      </c>
      <c r="O422" s="71"/>
      <c r="P422" s="200">
        <f>O422*H422</f>
        <v>0</v>
      </c>
      <c r="Q422" s="200">
        <v>2.7E-2</v>
      </c>
      <c r="R422" s="200">
        <f>Q422*H422</f>
        <v>8.1000000000000003E-2</v>
      </c>
      <c r="S422" s="200">
        <v>0</v>
      </c>
      <c r="T422" s="201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2" t="s">
        <v>221</v>
      </c>
      <c r="AT422" s="202" t="s">
        <v>266</v>
      </c>
      <c r="AU422" s="202" t="s">
        <v>86</v>
      </c>
      <c r="AY422" s="17" t="s">
        <v>151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17" t="s">
        <v>84</v>
      </c>
      <c r="BK422" s="203">
        <f>ROUND(I422*H422,2)</f>
        <v>0</v>
      </c>
      <c r="BL422" s="17" t="s">
        <v>158</v>
      </c>
      <c r="BM422" s="202" t="s">
        <v>861</v>
      </c>
    </row>
    <row r="423" spans="1:65" s="2" customFormat="1" ht="11.25" x14ac:dyDescent="0.2">
      <c r="A423" s="34"/>
      <c r="B423" s="35"/>
      <c r="C423" s="36"/>
      <c r="D423" s="204" t="s">
        <v>160</v>
      </c>
      <c r="E423" s="36"/>
      <c r="F423" s="205" t="s">
        <v>860</v>
      </c>
      <c r="G423" s="36"/>
      <c r="H423" s="36"/>
      <c r="I423" s="206"/>
      <c r="J423" s="36"/>
      <c r="K423" s="36"/>
      <c r="L423" s="39"/>
      <c r="M423" s="207"/>
      <c r="N423" s="208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160</v>
      </c>
      <c r="AU423" s="17" t="s">
        <v>86</v>
      </c>
    </row>
    <row r="424" spans="1:65" s="2" customFormat="1" ht="16.5" customHeight="1" x14ac:dyDescent="0.2">
      <c r="A424" s="34"/>
      <c r="B424" s="35"/>
      <c r="C424" s="231" t="s">
        <v>479</v>
      </c>
      <c r="D424" s="231" t="s">
        <v>266</v>
      </c>
      <c r="E424" s="232" t="s">
        <v>862</v>
      </c>
      <c r="F424" s="233" t="s">
        <v>863</v>
      </c>
      <c r="G424" s="234" t="s">
        <v>259</v>
      </c>
      <c r="H424" s="235">
        <v>3</v>
      </c>
      <c r="I424" s="236"/>
      <c r="J424" s="237">
        <f>ROUND(I424*H424,2)</f>
        <v>0</v>
      </c>
      <c r="K424" s="233" t="s">
        <v>1</v>
      </c>
      <c r="L424" s="238"/>
      <c r="M424" s="239" t="s">
        <v>1</v>
      </c>
      <c r="N424" s="240" t="s">
        <v>42</v>
      </c>
      <c r="O424" s="71"/>
      <c r="P424" s="200">
        <f>O424*H424</f>
        <v>0</v>
      </c>
      <c r="Q424" s="200">
        <v>0.08</v>
      </c>
      <c r="R424" s="200">
        <f>Q424*H424</f>
        <v>0.24</v>
      </c>
      <c r="S424" s="200">
        <v>0</v>
      </c>
      <c r="T424" s="201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02" t="s">
        <v>221</v>
      </c>
      <c r="AT424" s="202" t="s">
        <v>266</v>
      </c>
      <c r="AU424" s="202" t="s">
        <v>86</v>
      </c>
      <c r="AY424" s="17" t="s">
        <v>151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17" t="s">
        <v>84</v>
      </c>
      <c r="BK424" s="203">
        <f>ROUND(I424*H424,2)</f>
        <v>0</v>
      </c>
      <c r="BL424" s="17" t="s">
        <v>158</v>
      </c>
      <c r="BM424" s="202" t="s">
        <v>864</v>
      </c>
    </row>
    <row r="425" spans="1:65" s="2" customFormat="1" ht="11.25" x14ac:dyDescent="0.2">
      <c r="A425" s="34"/>
      <c r="B425" s="35"/>
      <c r="C425" s="36"/>
      <c r="D425" s="204" t="s">
        <v>160</v>
      </c>
      <c r="E425" s="36"/>
      <c r="F425" s="205" t="s">
        <v>863</v>
      </c>
      <c r="G425" s="36"/>
      <c r="H425" s="36"/>
      <c r="I425" s="206"/>
      <c r="J425" s="36"/>
      <c r="K425" s="36"/>
      <c r="L425" s="39"/>
      <c r="M425" s="207"/>
      <c r="N425" s="208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160</v>
      </c>
      <c r="AU425" s="17" t="s">
        <v>86</v>
      </c>
    </row>
    <row r="426" spans="1:65" s="2" customFormat="1" ht="16.5" customHeight="1" x14ac:dyDescent="0.2">
      <c r="A426" s="34"/>
      <c r="B426" s="35"/>
      <c r="C426" s="231" t="s">
        <v>491</v>
      </c>
      <c r="D426" s="231" t="s">
        <v>266</v>
      </c>
      <c r="E426" s="232" t="s">
        <v>865</v>
      </c>
      <c r="F426" s="233" t="s">
        <v>866</v>
      </c>
      <c r="G426" s="234" t="s">
        <v>259</v>
      </c>
      <c r="H426" s="235">
        <v>18</v>
      </c>
      <c r="I426" s="236"/>
      <c r="J426" s="237">
        <f>ROUND(I426*H426,2)</f>
        <v>0</v>
      </c>
      <c r="K426" s="233" t="s">
        <v>1</v>
      </c>
      <c r="L426" s="238"/>
      <c r="M426" s="239" t="s">
        <v>1</v>
      </c>
      <c r="N426" s="240" t="s">
        <v>42</v>
      </c>
      <c r="O426" s="71"/>
      <c r="P426" s="200">
        <f>O426*H426</f>
        <v>0</v>
      </c>
      <c r="Q426" s="200">
        <v>8.0000000000000002E-3</v>
      </c>
      <c r="R426" s="200">
        <f>Q426*H426</f>
        <v>0.14400000000000002</v>
      </c>
      <c r="S426" s="200">
        <v>0</v>
      </c>
      <c r="T426" s="201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2" t="s">
        <v>221</v>
      </c>
      <c r="AT426" s="202" t="s">
        <v>266</v>
      </c>
      <c r="AU426" s="202" t="s">
        <v>86</v>
      </c>
      <c r="AY426" s="17" t="s">
        <v>151</v>
      </c>
      <c r="BE426" s="203">
        <f>IF(N426="základní",J426,0)</f>
        <v>0</v>
      </c>
      <c r="BF426" s="203">
        <f>IF(N426="snížená",J426,0)</f>
        <v>0</v>
      </c>
      <c r="BG426" s="203">
        <f>IF(N426="zákl. přenesená",J426,0)</f>
        <v>0</v>
      </c>
      <c r="BH426" s="203">
        <f>IF(N426="sníž. přenesená",J426,0)</f>
        <v>0</v>
      </c>
      <c r="BI426" s="203">
        <f>IF(N426="nulová",J426,0)</f>
        <v>0</v>
      </c>
      <c r="BJ426" s="17" t="s">
        <v>84</v>
      </c>
      <c r="BK426" s="203">
        <f>ROUND(I426*H426,2)</f>
        <v>0</v>
      </c>
      <c r="BL426" s="17" t="s">
        <v>158</v>
      </c>
      <c r="BM426" s="202" t="s">
        <v>867</v>
      </c>
    </row>
    <row r="427" spans="1:65" s="2" customFormat="1" ht="11.25" x14ac:dyDescent="0.2">
      <c r="A427" s="34"/>
      <c r="B427" s="35"/>
      <c r="C427" s="36"/>
      <c r="D427" s="204" t="s">
        <v>160</v>
      </c>
      <c r="E427" s="36"/>
      <c r="F427" s="205" t="s">
        <v>866</v>
      </c>
      <c r="G427" s="36"/>
      <c r="H427" s="36"/>
      <c r="I427" s="206"/>
      <c r="J427" s="36"/>
      <c r="K427" s="36"/>
      <c r="L427" s="39"/>
      <c r="M427" s="207"/>
      <c r="N427" s="208"/>
      <c r="O427" s="71"/>
      <c r="P427" s="71"/>
      <c r="Q427" s="71"/>
      <c r="R427" s="71"/>
      <c r="S427" s="71"/>
      <c r="T427" s="72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160</v>
      </c>
      <c r="AU427" s="17" t="s">
        <v>86</v>
      </c>
    </row>
    <row r="428" spans="1:65" s="13" customFormat="1" ht="11.25" x14ac:dyDescent="0.2">
      <c r="B428" s="209"/>
      <c r="C428" s="210"/>
      <c r="D428" s="204" t="s">
        <v>162</v>
      </c>
      <c r="E428" s="211" t="s">
        <v>1</v>
      </c>
      <c r="F428" s="212" t="s">
        <v>697</v>
      </c>
      <c r="G428" s="210"/>
      <c r="H428" s="211" t="s">
        <v>1</v>
      </c>
      <c r="I428" s="213"/>
      <c r="J428" s="210"/>
      <c r="K428" s="210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162</v>
      </c>
      <c r="AU428" s="218" t="s">
        <v>86</v>
      </c>
      <c r="AV428" s="13" t="s">
        <v>84</v>
      </c>
      <c r="AW428" s="13" t="s">
        <v>32</v>
      </c>
      <c r="AX428" s="13" t="s">
        <v>77</v>
      </c>
      <c r="AY428" s="218" t="s">
        <v>151</v>
      </c>
    </row>
    <row r="429" spans="1:65" s="13" customFormat="1" ht="11.25" x14ac:dyDescent="0.2">
      <c r="B429" s="209"/>
      <c r="C429" s="210"/>
      <c r="D429" s="204" t="s">
        <v>162</v>
      </c>
      <c r="E429" s="211" t="s">
        <v>1</v>
      </c>
      <c r="F429" s="212" t="s">
        <v>698</v>
      </c>
      <c r="G429" s="210"/>
      <c r="H429" s="211" t="s">
        <v>1</v>
      </c>
      <c r="I429" s="213"/>
      <c r="J429" s="210"/>
      <c r="K429" s="210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162</v>
      </c>
      <c r="AU429" s="218" t="s">
        <v>86</v>
      </c>
      <c r="AV429" s="13" t="s">
        <v>84</v>
      </c>
      <c r="AW429" s="13" t="s">
        <v>32</v>
      </c>
      <c r="AX429" s="13" t="s">
        <v>77</v>
      </c>
      <c r="AY429" s="218" t="s">
        <v>151</v>
      </c>
    </row>
    <row r="430" spans="1:65" s="14" customFormat="1" ht="11.25" x14ac:dyDescent="0.2">
      <c r="B430" s="219"/>
      <c r="C430" s="220"/>
      <c r="D430" s="204" t="s">
        <v>162</v>
      </c>
      <c r="E430" s="221" t="s">
        <v>1</v>
      </c>
      <c r="F430" s="222" t="s">
        <v>868</v>
      </c>
      <c r="G430" s="220"/>
      <c r="H430" s="223">
        <v>18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162</v>
      </c>
      <c r="AU430" s="229" t="s">
        <v>86</v>
      </c>
      <c r="AV430" s="14" t="s">
        <v>86</v>
      </c>
      <c r="AW430" s="14" t="s">
        <v>32</v>
      </c>
      <c r="AX430" s="14" t="s">
        <v>77</v>
      </c>
      <c r="AY430" s="229" t="s">
        <v>151</v>
      </c>
    </row>
    <row r="431" spans="1:65" s="2" customFormat="1" ht="16.5" customHeight="1" x14ac:dyDescent="0.2">
      <c r="A431" s="34"/>
      <c r="B431" s="35"/>
      <c r="C431" s="191" t="s">
        <v>498</v>
      </c>
      <c r="D431" s="191" t="s">
        <v>153</v>
      </c>
      <c r="E431" s="192" t="s">
        <v>869</v>
      </c>
      <c r="F431" s="193" t="s">
        <v>870</v>
      </c>
      <c r="G431" s="194" t="s">
        <v>259</v>
      </c>
      <c r="H431" s="195">
        <v>3</v>
      </c>
      <c r="I431" s="196"/>
      <c r="J431" s="197">
        <f>ROUND(I431*H431,2)</f>
        <v>0</v>
      </c>
      <c r="K431" s="193" t="s">
        <v>157</v>
      </c>
      <c r="L431" s="39"/>
      <c r="M431" s="198" t="s">
        <v>1</v>
      </c>
      <c r="N431" s="199" t="s">
        <v>42</v>
      </c>
      <c r="O431" s="71"/>
      <c r="P431" s="200">
        <f>O431*H431</f>
        <v>0</v>
      </c>
      <c r="Q431" s="200">
        <v>0.21734000000000001</v>
      </c>
      <c r="R431" s="200">
        <f>Q431*H431</f>
        <v>0.65202000000000004</v>
      </c>
      <c r="S431" s="200">
        <v>0</v>
      </c>
      <c r="T431" s="201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2" t="s">
        <v>158</v>
      </c>
      <c r="AT431" s="202" t="s">
        <v>153</v>
      </c>
      <c r="AU431" s="202" t="s">
        <v>86</v>
      </c>
      <c r="AY431" s="17" t="s">
        <v>151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17" t="s">
        <v>84</v>
      </c>
      <c r="BK431" s="203">
        <f>ROUND(I431*H431,2)</f>
        <v>0</v>
      </c>
      <c r="BL431" s="17" t="s">
        <v>158</v>
      </c>
      <c r="BM431" s="202" t="s">
        <v>871</v>
      </c>
    </row>
    <row r="432" spans="1:65" s="2" customFormat="1" ht="11.25" x14ac:dyDescent="0.2">
      <c r="A432" s="34"/>
      <c r="B432" s="35"/>
      <c r="C432" s="36"/>
      <c r="D432" s="204" t="s">
        <v>160</v>
      </c>
      <c r="E432" s="36"/>
      <c r="F432" s="205" t="s">
        <v>870</v>
      </c>
      <c r="G432" s="36"/>
      <c r="H432" s="36"/>
      <c r="I432" s="206"/>
      <c r="J432" s="36"/>
      <c r="K432" s="36"/>
      <c r="L432" s="39"/>
      <c r="M432" s="207"/>
      <c r="N432" s="208"/>
      <c r="O432" s="71"/>
      <c r="P432" s="71"/>
      <c r="Q432" s="71"/>
      <c r="R432" s="71"/>
      <c r="S432" s="71"/>
      <c r="T432" s="72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160</v>
      </c>
      <c r="AU432" s="17" t="s">
        <v>86</v>
      </c>
    </row>
    <row r="433" spans="1:65" s="13" customFormat="1" ht="11.25" x14ac:dyDescent="0.2">
      <c r="B433" s="209"/>
      <c r="C433" s="210"/>
      <c r="D433" s="204" t="s">
        <v>162</v>
      </c>
      <c r="E433" s="211" t="s">
        <v>1</v>
      </c>
      <c r="F433" s="212" t="s">
        <v>697</v>
      </c>
      <c r="G433" s="210"/>
      <c r="H433" s="211" t="s">
        <v>1</v>
      </c>
      <c r="I433" s="213"/>
      <c r="J433" s="210"/>
      <c r="K433" s="210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162</v>
      </c>
      <c r="AU433" s="218" t="s">
        <v>86</v>
      </c>
      <c r="AV433" s="13" t="s">
        <v>84</v>
      </c>
      <c r="AW433" s="13" t="s">
        <v>32</v>
      </c>
      <c r="AX433" s="13" t="s">
        <v>77</v>
      </c>
      <c r="AY433" s="218" t="s">
        <v>151</v>
      </c>
    </row>
    <row r="434" spans="1:65" s="13" customFormat="1" ht="11.25" x14ac:dyDescent="0.2">
      <c r="B434" s="209"/>
      <c r="C434" s="210"/>
      <c r="D434" s="204" t="s">
        <v>162</v>
      </c>
      <c r="E434" s="211" t="s">
        <v>1</v>
      </c>
      <c r="F434" s="212" t="s">
        <v>698</v>
      </c>
      <c r="G434" s="210"/>
      <c r="H434" s="211" t="s">
        <v>1</v>
      </c>
      <c r="I434" s="213"/>
      <c r="J434" s="210"/>
      <c r="K434" s="210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162</v>
      </c>
      <c r="AU434" s="218" t="s">
        <v>86</v>
      </c>
      <c r="AV434" s="13" t="s">
        <v>84</v>
      </c>
      <c r="AW434" s="13" t="s">
        <v>32</v>
      </c>
      <c r="AX434" s="13" t="s">
        <v>77</v>
      </c>
      <c r="AY434" s="218" t="s">
        <v>151</v>
      </c>
    </row>
    <row r="435" spans="1:65" s="14" customFormat="1" ht="11.25" x14ac:dyDescent="0.2">
      <c r="B435" s="219"/>
      <c r="C435" s="220"/>
      <c r="D435" s="204" t="s">
        <v>162</v>
      </c>
      <c r="E435" s="221" t="s">
        <v>1</v>
      </c>
      <c r="F435" s="222" t="s">
        <v>176</v>
      </c>
      <c r="G435" s="220"/>
      <c r="H435" s="223">
        <v>3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162</v>
      </c>
      <c r="AU435" s="229" t="s">
        <v>86</v>
      </c>
      <c r="AV435" s="14" t="s">
        <v>86</v>
      </c>
      <c r="AW435" s="14" t="s">
        <v>32</v>
      </c>
      <c r="AX435" s="14" t="s">
        <v>77</v>
      </c>
      <c r="AY435" s="229" t="s">
        <v>151</v>
      </c>
    </row>
    <row r="436" spans="1:65" s="2" customFormat="1" ht="16.5" customHeight="1" x14ac:dyDescent="0.2">
      <c r="A436" s="34"/>
      <c r="B436" s="35"/>
      <c r="C436" s="231" t="s">
        <v>502</v>
      </c>
      <c r="D436" s="231" t="s">
        <v>266</v>
      </c>
      <c r="E436" s="232" t="s">
        <v>872</v>
      </c>
      <c r="F436" s="233" t="s">
        <v>873</v>
      </c>
      <c r="G436" s="234" t="s">
        <v>259</v>
      </c>
      <c r="H436" s="235">
        <v>3</v>
      </c>
      <c r="I436" s="236"/>
      <c r="J436" s="237">
        <f>ROUND(I436*H436,2)</f>
        <v>0</v>
      </c>
      <c r="K436" s="233" t="s">
        <v>157</v>
      </c>
      <c r="L436" s="238"/>
      <c r="M436" s="239" t="s">
        <v>1</v>
      </c>
      <c r="N436" s="240" t="s">
        <v>42</v>
      </c>
      <c r="O436" s="71"/>
      <c r="P436" s="200">
        <f>O436*H436</f>
        <v>0</v>
      </c>
      <c r="Q436" s="200">
        <v>5.0599999999999999E-2</v>
      </c>
      <c r="R436" s="200">
        <f>Q436*H436</f>
        <v>0.15179999999999999</v>
      </c>
      <c r="S436" s="200">
        <v>0</v>
      </c>
      <c r="T436" s="201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2" t="s">
        <v>221</v>
      </c>
      <c r="AT436" s="202" t="s">
        <v>266</v>
      </c>
      <c r="AU436" s="202" t="s">
        <v>86</v>
      </c>
      <c r="AY436" s="17" t="s">
        <v>151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17" t="s">
        <v>84</v>
      </c>
      <c r="BK436" s="203">
        <f>ROUND(I436*H436,2)</f>
        <v>0</v>
      </c>
      <c r="BL436" s="17" t="s">
        <v>158</v>
      </c>
      <c r="BM436" s="202" t="s">
        <v>874</v>
      </c>
    </row>
    <row r="437" spans="1:65" s="2" customFormat="1" ht="11.25" x14ac:dyDescent="0.2">
      <c r="A437" s="34"/>
      <c r="B437" s="35"/>
      <c r="C437" s="36"/>
      <c r="D437" s="204" t="s">
        <v>160</v>
      </c>
      <c r="E437" s="36"/>
      <c r="F437" s="205" t="s">
        <v>873</v>
      </c>
      <c r="G437" s="36"/>
      <c r="H437" s="36"/>
      <c r="I437" s="206"/>
      <c r="J437" s="36"/>
      <c r="K437" s="36"/>
      <c r="L437" s="39"/>
      <c r="M437" s="207"/>
      <c r="N437" s="208"/>
      <c r="O437" s="71"/>
      <c r="P437" s="71"/>
      <c r="Q437" s="71"/>
      <c r="R437" s="71"/>
      <c r="S437" s="71"/>
      <c r="T437" s="72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160</v>
      </c>
      <c r="AU437" s="17" t="s">
        <v>86</v>
      </c>
    </row>
    <row r="438" spans="1:65" s="2" customFormat="1" ht="16.5" customHeight="1" x14ac:dyDescent="0.2">
      <c r="A438" s="34"/>
      <c r="B438" s="35"/>
      <c r="C438" s="231" t="s">
        <v>506</v>
      </c>
      <c r="D438" s="231" t="s">
        <v>266</v>
      </c>
      <c r="E438" s="232" t="s">
        <v>875</v>
      </c>
      <c r="F438" s="233" t="s">
        <v>876</v>
      </c>
      <c r="G438" s="234" t="s">
        <v>259</v>
      </c>
      <c r="H438" s="235">
        <v>3</v>
      </c>
      <c r="I438" s="236"/>
      <c r="J438" s="237">
        <f>ROUND(I438*H438,2)</f>
        <v>0</v>
      </c>
      <c r="K438" s="233" t="s">
        <v>157</v>
      </c>
      <c r="L438" s="238"/>
      <c r="M438" s="239" t="s">
        <v>1</v>
      </c>
      <c r="N438" s="240" t="s">
        <v>42</v>
      </c>
      <c r="O438" s="71"/>
      <c r="P438" s="200">
        <f>O438*H438</f>
        <v>0</v>
      </c>
      <c r="Q438" s="200">
        <v>6.0000000000000001E-3</v>
      </c>
      <c r="R438" s="200">
        <f>Q438*H438</f>
        <v>1.8000000000000002E-2</v>
      </c>
      <c r="S438" s="200">
        <v>0</v>
      </c>
      <c r="T438" s="201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2" t="s">
        <v>221</v>
      </c>
      <c r="AT438" s="202" t="s">
        <v>266</v>
      </c>
      <c r="AU438" s="202" t="s">
        <v>86</v>
      </c>
      <c r="AY438" s="17" t="s">
        <v>151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17" t="s">
        <v>84</v>
      </c>
      <c r="BK438" s="203">
        <f>ROUND(I438*H438,2)</f>
        <v>0</v>
      </c>
      <c r="BL438" s="17" t="s">
        <v>158</v>
      </c>
      <c r="BM438" s="202" t="s">
        <v>877</v>
      </c>
    </row>
    <row r="439" spans="1:65" s="2" customFormat="1" ht="11.25" x14ac:dyDescent="0.2">
      <c r="A439" s="34"/>
      <c r="B439" s="35"/>
      <c r="C439" s="36"/>
      <c r="D439" s="204" t="s">
        <v>160</v>
      </c>
      <c r="E439" s="36"/>
      <c r="F439" s="205" t="s">
        <v>876</v>
      </c>
      <c r="G439" s="36"/>
      <c r="H439" s="36"/>
      <c r="I439" s="206"/>
      <c r="J439" s="36"/>
      <c r="K439" s="36"/>
      <c r="L439" s="39"/>
      <c r="M439" s="207"/>
      <c r="N439" s="208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160</v>
      </c>
      <c r="AU439" s="17" t="s">
        <v>86</v>
      </c>
    </row>
    <row r="440" spans="1:65" s="12" customFormat="1" ht="22.9" customHeight="1" x14ac:dyDescent="0.2">
      <c r="B440" s="175"/>
      <c r="C440" s="176"/>
      <c r="D440" s="177" t="s">
        <v>76</v>
      </c>
      <c r="E440" s="189" t="s">
        <v>232</v>
      </c>
      <c r="F440" s="189" t="s">
        <v>384</v>
      </c>
      <c r="G440" s="176"/>
      <c r="H440" s="176"/>
      <c r="I440" s="179"/>
      <c r="J440" s="190">
        <f>BK440</f>
        <v>0</v>
      </c>
      <c r="K440" s="176"/>
      <c r="L440" s="181"/>
      <c r="M440" s="182"/>
      <c r="N440" s="183"/>
      <c r="O440" s="183"/>
      <c r="P440" s="184">
        <f>SUM(P441:P523)</f>
        <v>0</v>
      </c>
      <c r="Q440" s="183"/>
      <c r="R440" s="184">
        <f>SUM(R441:R523)</f>
        <v>52.064037500000005</v>
      </c>
      <c r="S440" s="183"/>
      <c r="T440" s="185">
        <f>SUM(T441:T523)</f>
        <v>0</v>
      </c>
      <c r="AR440" s="186" t="s">
        <v>84</v>
      </c>
      <c r="AT440" s="187" t="s">
        <v>76</v>
      </c>
      <c r="AU440" s="187" t="s">
        <v>84</v>
      </c>
      <c r="AY440" s="186" t="s">
        <v>151</v>
      </c>
      <c r="BK440" s="188">
        <f>SUM(BK441:BK523)</f>
        <v>0</v>
      </c>
    </row>
    <row r="441" spans="1:65" s="2" customFormat="1" ht="16.5" customHeight="1" x14ac:dyDescent="0.2">
      <c r="A441" s="34"/>
      <c r="B441" s="35"/>
      <c r="C441" s="191" t="s">
        <v>511</v>
      </c>
      <c r="D441" s="191" t="s">
        <v>153</v>
      </c>
      <c r="E441" s="192" t="s">
        <v>878</v>
      </c>
      <c r="F441" s="193" t="s">
        <v>879</v>
      </c>
      <c r="G441" s="194" t="s">
        <v>259</v>
      </c>
      <c r="H441" s="195">
        <v>24</v>
      </c>
      <c r="I441" s="196"/>
      <c r="J441" s="197">
        <f>ROUND(I441*H441,2)</f>
        <v>0</v>
      </c>
      <c r="K441" s="193" t="s">
        <v>157</v>
      </c>
      <c r="L441" s="39"/>
      <c r="M441" s="198" t="s">
        <v>1</v>
      </c>
      <c r="N441" s="199" t="s">
        <v>42</v>
      </c>
      <c r="O441" s="71"/>
      <c r="P441" s="200">
        <f>O441*H441</f>
        <v>0</v>
      </c>
      <c r="Q441" s="200">
        <v>0.10931</v>
      </c>
      <c r="R441" s="200">
        <f>Q441*H441</f>
        <v>2.62344</v>
      </c>
      <c r="S441" s="200">
        <v>0</v>
      </c>
      <c r="T441" s="201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02" t="s">
        <v>158</v>
      </c>
      <c r="AT441" s="202" t="s">
        <v>153</v>
      </c>
      <c r="AU441" s="202" t="s">
        <v>86</v>
      </c>
      <c r="AY441" s="17" t="s">
        <v>151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17" t="s">
        <v>84</v>
      </c>
      <c r="BK441" s="203">
        <f>ROUND(I441*H441,2)</f>
        <v>0</v>
      </c>
      <c r="BL441" s="17" t="s">
        <v>158</v>
      </c>
      <c r="BM441" s="202" t="s">
        <v>880</v>
      </c>
    </row>
    <row r="442" spans="1:65" s="2" customFormat="1" ht="11.25" x14ac:dyDescent="0.2">
      <c r="A442" s="34"/>
      <c r="B442" s="35"/>
      <c r="C442" s="36"/>
      <c r="D442" s="204" t="s">
        <v>160</v>
      </c>
      <c r="E442" s="36"/>
      <c r="F442" s="205" t="s">
        <v>881</v>
      </c>
      <c r="G442" s="36"/>
      <c r="H442" s="36"/>
      <c r="I442" s="206"/>
      <c r="J442" s="36"/>
      <c r="K442" s="36"/>
      <c r="L442" s="39"/>
      <c r="M442" s="207"/>
      <c r="N442" s="208"/>
      <c r="O442" s="71"/>
      <c r="P442" s="71"/>
      <c r="Q442" s="71"/>
      <c r="R442" s="71"/>
      <c r="S442" s="71"/>
      <c r="T442" s="72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160</v>
      </c>
      <c r="AU442" s="17" t="s">
        <v>86</v>
      </c>
    </row>
    <row r="443" spans="1:65" s="13" customFormat="1" ht="11.25" x14ac:dyDescent="0.2">
      <c r="B443" s="209"/>
      <c r="C443" s="210"/>
      <c r="D443" s="204" t="s">
        <v>162</v>
      </c>
      <c r="E443" s="211" t="s">
        <v>1</v>
      </c>
      <c r="F443" s="212" t="s">
        <v>587</v>
      </c>
      <c r="G443" s="210"/>
      <c r="H443" s="211" t="s">
        <v>1</v>
      </c>
      <c r="I443" s="213"/>
      <c r="J443" s="210"/>
      <c r="K443" s="210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162</v>
      </c>
      <c r="AU443" s="218" t="s">
        <v>86</v>
      </c>
      <c r="AV443" s="13" t="s">
        <v>84</v>
      </c>
      <c r="AW443" s="13" t="s">
        <v>32</v>
      </c>
      <c r="AX443" s="13" t="s">
        <v>77</v>
      </c>
      <c r="AY443" s="218" t="s">
        <v>151</v>
      </c>
    </row>
    <row r="444" spans="1:65" s="13" customFormat="1" ht="11.25" x14ac:dyDescent="0.2">
      <c r="B444" s="209"/>
      <c r="C444" s="210"/>
      <c r="D444" s="204" t="s">
        <v>162</v>
      </c>
      <c r="E444" s="211" t="s">
        <v>1</v>
      </c>
      <c r="F444" s="212" t="s">
        <v>882</v>
      </c>
      <c r="G444" s="210"/>
      <c r="H444" s="211" t="s">
        <v>1</v>
      </c>
      <c r="I444" s="213"/>
      <c r="J444" s="210"/>
      <c r="K444" s="210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162</v>
      </c>
      <c r="AU444" s="218" t="s">
        <v>86</v>
      </c>
      <c r="AV444" s="13" t="s">
        <v>84</v>
      </c>
      <c r="AW444" s="13" t="s">
        <v>32</v>
      </c>
      <c r="AX444" s="13" t="s">
        <v>77</v>
      </c>
      <c r="AY444" s="218" t="s">
        <v>151</v>
      </c>
    </row>
    <row r="445" spans="1:65" s="14" customFormat="1" ht="11.25" x14ac:dyDescent="0.2">
      <c r="B445" s="219"/>
      <c r="C445" s="220"/>
      <c r="D445" s="204" t="s">
        <v>162</v>
      </c>
      <c r="E445" s="221" t="s">
        <v>1</v>
      </c>
      <c r="F445" s="222" t="s">
        <v>347</v>
      </c>
      <c r="G445" s="220"/>
      <c r="H445" s="223">
        <v>24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162</v>
      </c>
      <c r="AU445" s="229" t="s">
        <v>86</v>
      </c>
      <c r="AV445" s="14" t="s">
        <v>86</v>
      </c>
      <c r="AW445" s="14" t="s">
        <v>32</v>
      </c>
      <c r="AX445" s="14" t="s">
        <v>77</v>
      </c>
      <c r="AY445" s="229" t="s">
        <v>151</v>
      </c>
    </row>
    <row r="446" spans="1:65" s="2" customFormat="1" ht="16.5" customHeight="1" x14ac:dyDescent="0.2">
      <c r="A446" s="34"/>
      <c r="B446" s="35"/>
      <c r="C446" s="231" t="s">
        <v>515</v>
      </c>
      <c r="D446" s="231" t="s">
        <v>266</v>
      </c>
      <c r="E446" s="232" t="s">
        <v>883</v>
      </c>
      <c r="F446" s="233" t="s">
        <v>884</v>
      </c>
      <c r="G446" s="234" t="s">
        <v>259</v>
      </c>
      <c r="H446" s="235">
        <v>24</v>
      </c>
      <c r="I446" s="236"/>
      <c r="J446" s="237">
        <f>ROUND(I446*H446,2)</f>
        <v>0</v>
      </c>
      <c r="K446" s="233" t="s">
        <v>157</v>
      </c>
      <c r="L446" s="238"/>
      <c r="M446" s="239" t="s">
        <v>1</v>
      </c>
      <c r="N446" s="240" t="s">
        <v>42</v>
      </c>
      <c r="O446" s="71"/>
      <c r="P446" s="200">
        <f>O446*H446</f>
        <v>0</v>
      </c>
      <c r="Q446" s="200">
        <v>1.0999999999999999E-2</v>
      </c>
      <c r="R446" s="200">
        <f>Q446*H446</f>
        <v>0.26400000000000001</v>
      </c>
      <c r="S446" s="200">
        <v>0</v>
      </c>
      <c r="T446" s="201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202" t="s">
        <v>221</v>
      </c>
      <c r="AT446" s="202" t="s">
        <v>266</v>
      </c>
      <c r="AU446" s="202" t="s">
        <v>86</v>
      </c>
      <c r="AY446" s="17" t="s">
        <v>151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17" t="s">
        <v>84</v>
      </c>
      <c r="BK446" s="203">
        <f>ROUND(I446*H446,2)</f>
        <v>0</v>
      </c>
      <c r="BL446" s="17" t="s">
        <v>158</v>
      </c>
      <c r="BM446" s="202" t="s">
        <v>885</v>
      </c>
    </row>
    <row r="447" spans="1:65" s="2" customFormat="1" ht="11.25" x14ac:dyDescent="0.2">
      <c r="A447" s="34"/>
      <c r="B447" s="35"/>
      <c r="C447" s="36"/>
      <c r="D447" s="204" t="s">
        <v>160</v>
      </c>
      <c r="E447" s="36"/>
      <c r="F447" s="205" t="s">
        <v>884</v>
      </c>
      <c r="G447" s="36"/>
      <c r="H447" s="36"/>
      <c r="I447" s="206"/>
      <c r="J447" s="36"/>
      <c r="K447" s="36"/>
      <c r="L447" s="39"/>
      <c r="M447" s="207"/>
      <c r="N447" s="208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160</v>
      </c>
      <c r="AU447" s="17" t="s">
        <v>86</v>
      </c>
    </row>
    <row r="448" spans="1:65" s="2" customFormat="1" ht="16.5" customHeight="1" x14ac:dyDescent="0.2">
      <c r="A448" s="34"/>
      <c r="B448" s="35"/>
      <c r="C448" s="191" t="s">
        <v>521</v>
      </c>
      <c r="D448" s="191" t="s">
        <v>153</v>
      </c>
      <c r="E448" s="192" t="s">
        <v>886</v>
      </c>
      <c r="F448" s="193" t="s">
        <v>887</v>
      </c>
      <c r="G448" s="194" t="s">
        <v>259</v>
      </c>
      <c r="H448" s="195">
        <v>4</v>
      </c>
      <c r="I448" s="196"/>
      <c r="J448" s="197">
        <f>ROUND(I448*H448,2)</f>
        <v>0</v>
      </c>
      <c r="K448" s="193" t="s">
        <v>157</v>
      </c>
      <c r="L448" s="39"/>
      <c r="M448" s="198" t="s">
        <v>1</v>
      </c>
      <c r="N448" s="199" t="s">
        <v>42</v>
      </c>
      <c r="O448" s="71"/>
      <c r="P448" s="200">
        <f>O448*H448</f>
        <v>0</v>
      </c>
      <c r="Q448" s="200">
        <v>6.9999999999999999E-4</v>
      </c>
      <c r="R448" s="200">
        <f>Q448*H448</f>
        <v>2.8E-3</v>
      </c>
      <c r="S448" s="200">
        <v>0</v>
      </c>
      <c r="T448" s="201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202" t="s">
        <v>158</v>
      </c>
      <c r="AT448" s="202" t="s">
        <v>153</v>
      </c>
      <c r="AU448" s="202" t="s">
        <v>86</v>
      </c>
      <c r="AY448" s="17" t="s">
        <v>151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17" t="s">
        <v>84</v>
      </c>
      <c r="BK448" s="203">
        <f>ROUND(I448*H448,2)</f>
        <v>0</v>
      </c>
      <c r="BL448" s="17" t="s">
        <v>158</v>
      </c>
      <c r="BM448" s="202" t="s">
        <v>888</v>
      </c>
    </row>
    <row r="449" spans="1:65" s="2" customFormat="1" ht="11.25" x14ac:dyDescent="0.2">
      <c r="A449" s="34"/>
      <c r="B449" s="35"/>
      <c r="C449" s="36"/>
      <c r="D449" s="204" t="s">
        <v>160</v>
      </c>
      <c r="E449" s="36"/>
      <c r="F449" s="205" t="s">
        <v>889</v>
      </c>
      <c r="G449" s="36"/>
      <c r="H449" s="36"/>
      <c r="I449" s="206"/>
      <c r="J449" s="36"/>
      <c r="K449" s="36"/>
      <c r="L449" s="39"/>
      <c r="M449" s="207"/>
      <c r="N449" s="208"/>
      <c r="O449" s="71"/>
      <c r="P449" s="71"/>
      <c r="Q449" s="71"/>
      <c r="R449" s="71"/>
      <c r="S449" s="71"/>
      <c r="T449" s="72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160</v>
      </c>
      <c r="AU449" s="17" t="s">
        <v>86</v>
      </c>
    </row>
    <row r="450" spans="1:65" s="14" customFormat="1" ht="11.25" x14ac:dyDescent="0.2">
      <c r="B450" s="219"/>
      <c r="C450" s="220"/>
      <c r="D450" s="204" t="s">
        <v>162</v>
      </c>
      <c r="E450" s="221" t="s">
        <v>1</v>
      </c>
      <c r="F450" s="222" t="s">
        <v>890</v>
      </c>
      <c r="G450" s="220"/>
      <c r="H450" s="223">
        <v>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162</v>
      </c>
      <c r="AU450" s="229" t="s">
        <v>86</v>
      </c>
      <c r="AV450" s="14" t="s">
        <v>86</v>
      </c>
      <c r="AW450" s="14" t="s">
        <v>32</v>
      </c>
      <c r="AX450" s="14" t="s">
        <v>77</v>
      </c>
      <c r="AY450" s="229" t="s">
        <v>151</v>
      </c>
    </row>
    <row r="451" spans="1:65" s="14" customFormat="1" ht="11.25" x14ac:dyDescent="0.2">
      <c r="B451" s="219"/>
      <c r="C451" s="220"/>
      <c r="D451" s="204" t="s">
        <v>162</v>
      </c>
      <c r="E451" s="221" t="s">
        <v>1</v>
      </c>
      <c r="F451" s="222" t="s">
        <v>891</v>
      </c>
      <c r="G451" s="220"/>
      <c r="H451" s="223">
        <v>1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162</v>
      </c>
      <c r="AU451" s="229" t="s">
        <v>86</v>
      </c>
      <c r="AV451" s="14" t="s">
        <v>86</v>
      </c>
      <c r="AW451" s="14" t="s">
        <v>32</v>
      </c>
      <c r="AX451" s="14" t="s">
        <v>77</v>
      </c>
      <c r="AY451" s="229" t="s">
        <v>151</v>
      </c>
    </row>
    <row r="452" spans="1:65" s="14" customFormat="1" ht="11.25" x14ac:dyDescent="0.2">
      <c r="B452" s="219"/>
      <c r="C452" s="220"/>
      <c r="D452" s="204" t="s">
        <v>162</v>
      </c>
      <c r="E452" s="221" t="s">
        <v>1</v>
      </c>
      <c r="F452" s="222" t="s">
        <v>892</v>
      </c>
      <c r="G452" s="220"/>
      <c r="H452" s="223">
        <v>1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162</v>
      </c>
      <c r="AU452" s="229" t="s">
        <v>86</v>
      </c>
      <c r="AV452" s="14" t="s">
        <v>86</v>
      </c>
      <c r="AW452" s="14" t="s">
        <v>32</v>
      </c>
      <c r="AX452" s="14" t="s">
        <v>77</v>
      </c>
      <c r="AY452" s="229" t="s">
        <v>151</v>
      </c>
    </row>
    <row r="453" spans="1:65" s="14" customFormat="1" ht="11.25" x14ac:dyDescent="0.2">
      <c r="B453" s="219"/>
      <c r="C453" s="220"/>
      <c r="D453" s="204" t="s">
        <v>162</v>
      </c>
      <c r="E453" s="221" t="s">
        <v>1</v>
      </c>
      <c r="F453" s="222" t="s">
        <v>893</v>
      </c>
      <c r="G453" s="220"/>
      <c r="H453" s="223">
        <v>1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162</v>
      </c>
      <c r="AU453" s="229" t="s">
        <v>86</v>
      </c>
      <c r="AV453" s="14" t="s">
        <v>86</v>
      </c>
      <c r="AW453" s="14" t="s">
        <v>32</v>
      </c>
      <c r="AX453" s="14" t="s">
        <v>77</v>
      </c>
      <c r="AY453" s="229" t="s">
        <v>151</v>
      </c>
    </row>
    <row r="454" spans="1:65" s="2" customFormat="1" ht="16.5" customHeight="1" x14ac:dyDescent="0.2">
      <c r="A454" s="34"/>
      <c r="B454" s="35"/>
      <c r="C454" s="231" t="s">
        <v>528</v>
      </c>
      <c r="D454" s="231" t="s">
        <v>266</v>
      </c>
      <c r="E454" s="232" t="s">
        <v>894</v>
      </c>
      <c r="F454" s="233" t="s">
        <v>895</v>
      </c>
      <c r="G454" s="234" t="s">
        <v>259</v>
      </c>
      <c r="H454" s="235">
        <v>1</v>
      </c>
      <c r="I454" s="236"/>
      <c r="J454" s="237">
        <f>ROUND(I454*H454,2)</f>
        <v>0</v>
      </c>
      <c r="K454" s="233" t="s">
        <v>157</v>
      </c>
      <c r="L454" s="238"/>
      <c r="M454" s="239" t="s">
        <v>1</v>
      </c>
      <c r="N454" s="240" t="s">
        <v>42</v>
      </c>
      <c r="O454" s="71"/>
      <c r="P454" s="200">
        <f>O454*H454</f>
        <v>0</v>
      </c>
      <c r="Q454" s="200">
        <v>3.5000000000000001E-3</v>
      </c>
      <c r="R454" s="200">
        <f>Q454*H454</f>
        <v>3.5000000000000001E-3</v>
      </c>
      <c r="S454" s="200">
        <v>0</v>
      </c>
      <c r="T454" s="201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02" t="s">
        <v>221</v>
      </c>
      <c r="AT454" s="202" t="s">
        <v>266</v>
      </c>
      <c r="AU454" s="202" t="s">
        <v>86</v>
      </c>
      <c r="AY454" s="17" t="s">
        <v>151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17" t="s">
        <v>84</v>
      </c>
      <c r="BK454" s="203">
        <f>ROUND(I454*H454,2)</f>
        <v>0</v>
      </c>
      <c r="BL454" s="17" t="s">
        <v>158</v>
      </c>
      <c r="BM454" s="202" t="s">
        <v>896</v>
      </c>
    </row>
    <row r="455" spans="1:65" s="2" customFormat="1" ht="11.25" x14ac:dyDescent="0.2">
      <c r="A455" s="34"/>
      <c r="B455" s="35"/>
      <c r="C455" s="36"/>
      <c r="D455" s="204" t="s">
        <v>160</v>
      </c>
      <c r="E455" s="36"/>
      <c r="F455" s="205" t="s">
        <v>895</v>
      </c>
      <c r="G455" s="36"/>
      <c r="H455" s="36"/>
      <c r="I455" s="206"/>
      <c r="J455" s="36"/>
      <c r="K455" s="36"/>
      <c r="L455" s="39"/>
      <c r="M455" s="207"/>
      <c r="N455" s="208"/>
      <c r="O455" s="71"/>
      <c r="P455" s="71"/>
      <c r="Q455" s="71"/>
      <c r="R455" s="71"/>
      <c r="S455" s="71"/>
      <c r="T455" s="72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160</v>
      </c>
      <c r="AU455" s="17" t="s">
        <v>86</v>
      </c>
    </row>
    <row r="456" spans="1:65" s="2" customFormat="1" ht="19.5" x14ac:dyDescent="0.2">
      <c r="A456" s="34"/>
      <c r="B456" s="35"/>
      <c r="C456" s="36"/>
      <c r="D456" s="204" t="s">
        <v>262</v>
      </c>
      <c r="E456" s="36"/>
      <c r="F456" s="230" t="s">
        <v>897</v>
      </c>
      <c r="G456" s="36"/>
      <c r="H456" s="36"/>
      <c r="I456" s="206"/>
      <c r="J456" s="36"/>
      <c r="K456" s="36"/>
      <c r="L456" s="39"/>
      <c r="M456" s="207"/>
      <c r="N456" s="208"/>
      <c r="O456" s="71"/>
      <c r="P456" s="71"/>
      <c r="Q456" s="71"/>
      <c r="R456" s="71"/>
      <c r="S456" s="71"/>
      <c r="T456" s="72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262</v>
      </c>
      <c r="AU456" s="17" t="s">
        <v>86</v>
      </c>
    </row>
    <row r="457" spans="1:65" s="14" customFormat="1" ht="11.25" x14ac:dyDescent="0.2">
      <c r="B457" s="219"/>
      <c r="C457" s="220"/>
      <c r="D457" s="204" t="s">
        <v>162</v>
      </c>
      <c r="E457" s="221" t="s">
        <v>1</v>
      </c>
      <c r="F457" s="222" t="s">
        <v>890</v>
      </c>
      <c r="G457" s="220"/>
      <c r="H457" s="223">
        <v>1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162</v>
      </c>
      <c r="AU457" s="229" t="s">
        <v>86</v>
      </c>
      <c r="AV457" s="14" t="s">
        <v>86</v>
      </c>
      <c r="AW457" s="14" t="s">
        <v>32</v>
      </c>
      <c r="AX457" s="14" t="s">
        <v>77</v>
      </c>
      <c r="AY457" s="229" t="s">
        <v>151</v>
      </c>
    </row>
    <row r="458" spans="1:65" s="2" customFormat="1" ht="16.5" customHeight="1" x14ac:dyDescent="0.2">
      <c r="A458" s="34"/>
      <c r="B458" s="35"/>
      <c r="C458" s="231" t="s">
        <v>535</v>
      </c>
      <c r="D458" s="231" t="s">
        <v>266</v>
      </c>
      <c r="E458" s="232" t="s">
        <v>898</v>
      </c>
      <c r="F458" s="233" t="s">
        <v>899</v>
      </c>
      <c r="G458" s="234" t="s">
        <v>259</v>
      </c>
      <c r="H458" s="235">
        <v>2</v>
      </c>
      <c r="I458" s="236"/>
      <c r="J458" s="237">
        <f>ROUND(I458*H458,2)</f>
        <v>0</v>
      </c>
      <c r="K458" s="233" t="s">
        <v>157</v>
      </c>
      <c r="L458" s="238"/>
      <c r="M458" s="239" t="s">
        <v>1</v>
      </c>
      <c r="N458" s="240" t="s">
        <v>42</v>
      </c>
      <c r="O458" s="71"/>
      <c r="P458" s="200">
        <f>O458*H458</f>
        <v>0</v>
      </c>
      <c r="Q458" s="200">
        <v>2.5000000000000001E-3</v>
      </c>
      <c r="R458" s="200">
        <f>Q458*H458</f>
        <v>5.0000000000000001E-3</v>
      </c>
      <c r="S458" s="200">
        <v>0</v>
      </c>
      <c r="T458" s="201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02" t="s">
        <v>221</v>
      </c>
      <c r="AT458" s="202" t="s">
        <v>266</v>
      </c>
      <c r="AU458" s="202" t="s">
        <v>86</v>
      </c>
      <c r="AY458" s="17" t="s">
        <v>151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17" t="s">
        <v>84</v>
      </c>
      <c r="BK458" s="203">
        <f>ROUND(I458*H458,2)</f>
        <v>0</v>
      </c>
      <c r="BL458" s="17" t="s">
        <v>158</v>
      </c>
      <c r="BM458" s="202" t="s">
        <v>900</v>
      </c>
    </row>
    <row r="459" spans="1:65" s="2" customFormat="1" ht="11.25" x14ac:dyDescent="0.2">
      <c r="A459" s="34"/>
      <c r="B459" s="35"/>
      <c r="C459" s="36"/>
      <c r="D459" s="204" t="s">
        <v>160</v>
      </c>
      <c r="E459" s="36"/>
      <c r="F459" s="205" t="s">
        <v>899</v>
      </c>
      <c r="G459" s="36"/>
      <c r="H459" s="36"/>
      <c r="I459" s="206"/>
      <c r="J459" s="36"/>
      <c r="K459" s="36"/>
      <c r="L459" s="39"/>
      <c r="M459" s="207"/>
      <c r="N459" s="208"/>
      <c r="O459" s="71"/>
      <c r="P459" s="71"/>
      <c r="Q459" s="71"/>
      <c r="R459" s="71"/>
      <c r="S459" s="71"/>
      <c r="T459" s="72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160</v>
      </c>
      <c r="AU459" s="17" t="s">
        <v>86</v>
      </c>
    </row>
    <row r="460" spans="1:65" s="2" customFormat="1" ht="19.5" x14ac:dyDescent="0.2">
      <c r="A460" s="34"/>
      <c r="B460" s="35"/>
      <c r="C460" s="36"/>
      <c r="D460" s="204" t="s">
        <v>262</v>
      </c>
      <c r="E460" s="36"/>
      <c r="F460" s="230" t="s">
        <v>897</v>
      </c>
      <c r="G460" s="36"/>
      <c r="H460" s="36"/>
      <c r="I460" s="206"/>
      <c r="J460" s="36"/>
      <c r="K460" s="36"/>
      <c r="L460" s="39"/>
      <c r="M460" s="207"/>
      <c r="N460" s="208"/>
      <c r="O460" s="71"/>
      <c r="P460" s="71"/>
      <c r="Q460" s="71"/>
      <c r="R460" s="71"/>
      <c r="S460" s="71"/>
      <c r="T460" s="72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262</v>
      </c>
      <c r="AU460" s="17" t="s">
        <v>86</v>
      </c>
    </row>
    <row r="461" spans="1:65" s="14" customFormat="1" ht="11.25" x14ac:dyDescent="0.2">
      <c r="B461" s="219"/>
      <c r="C461" s="220"/>
      <c r="D461" s="204" t="s">
        <v>162</v>
      </c>
      <c r="E461" s="221" t="s">
        <v>1</v>
      </c>
      <c r="F461" s="222" t="s">
        <v>891</v>
      </c>
      <c r="G461" s="220"/>
      <c r="H461" s="223">
        <v>1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162</v>
      </c>
      <c r="AU461" s="229" t="s">
        <v>86</v>
      </c>
      <c r="AV461" s="14" t="s">
        <v>86</v>
      </c>
      <c r="AW461" s="14" t="s">
        <v>32</v>
      </c>
      <c r="AX461" s="14" t="s">
        <v>77</v>
      </c>
      <c r="AY461" s="229" t="s">
        <v>151</v>
      </c>
    </row>
    <row r="462" spans="1:65" s="14" customFormat="1" ht="11.25" x14ac:dyDescent="0.2">
      <c r="B462" s="219"/>
      <c r="C462" s="220"/>
      <c r="D462" s="204" t="s">
        <v>162</v>
      </c>
      <c r="E462" s="221" t="s">
        <v>1</v>
      </c>
      <c r="F462" s="222" t="s">
        <v>892</v>
      </c>
      <c r="G462" s="220"/>
      <c r="H462" s="223">
        <v>1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162</v>
      </c>
      <c r="AU462" s="229" t="s">
        <v>86</v>
      </c>
      <c r="AV462" s="14" t="s">
        <v>86</v>
      </c>
      <c r="AW462" s="14" t="s">
        <v>32</v>
      </c>
      <c r="AX462" s="14" t="s">
        <v>77</v>
      </c>
      <c r="AY462" s="229" t="s">
        <v>151</v>
      </c>
    </row>
    <row r="463" spans="1:65" s="2" customFormat="1" ht="16.5" customHeight="1" x14ac:dyDescent="0.2">
      <c r="A463" s="34"/>
      <c r="B463" s="35"/>
      <c r="C463" s="231" t="s">
        <v>540</v>
      </c>
      <c r="D463" s="231" t="s">
        <v>266</v>
      </c>
      <c r="E463" s="232" t="s">
        <v>901</v>
      </c>
      <c r="F463" s="233" t="s">
        <v>902</v>
      </c>
      <c r="G463" s="234" t="s">
        <v>259</v>
      </c>
      <c r="H463" s="235">
        <v>1</v>
      </c>
      <c r="I463" s="236"/>
      <c r="J463" s="237">
        <f>ROUND(I463*H463,2)</f>
        <v>0</v>
      </c>
      <c r="K463" s="233" t="s">
        <v>157</v>
      </c>
      <c r="L463" s="238"/>
      <c r="M463" s="239" t="s">
        <v>1</v>
      </c>
      <c r="N463" s="240" t="s">
        <v>42</v>
      </c>
      <c r="O463" s="71"/>
      <c r="P463" s="200">
        <f>O463*H463</f>
        <v>0</v>
      </c>
      <c r="Q463" s="200">
        <v>2.5000000000000001E-3</v>
      </c>
      <c r="R463" s="200">
        <f>Q463*H463</f>
        <v>2.5000000000000001E-3</v>
      </c>
      <c r="S463" s="200">
        <v>0</v>
      </c>
      <c r="T463" s="201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2" t="s">
        <v>221</v>
      </c>
      <c r="AT463" s="202" t="s">
        <v>266</v>
      </c>
      <c r="AU463" s="202" t="s">
        <v>86</v>
      </c>
      <c r="AY463" s="17" t="s">
        <v>151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17" t="s">
        <v>84</v>
      </c>
      <c r="BK463" s="203">
        <f>ROUND(I463*H463,2)</f>
        <v>0</v>
      </c>
      <c r="BL463" s="17" t="s">
        <v>158</v>
      </c>
      <c r="BM463" s="202" t="s">
        <v>903</v>
      </c>
    </row>
    <row r="464" spans="1:65" s="2" customFormat="1" ht="11.25" x14ac:dyDescent="0.2">
      <c r="A464" s="34"/>
      <c r="B464" s="35"/>
      <c r="C464" s="36"/>
      <c r="D464" s="204" t="s">
        <v>160</v>
      </c>
      <c r="E464" s="36"/>
      <c r="F464" s="205" t="s">
        <v>902</v>
      </c>
      <c r="G464" s="36"/>
      <c r="H464" s="36"/>
      <c r="I464" s="206"/>
      <c r="J464" s="36"/>
      <c r="K464" s="36"/>
      <c r="L464" s="39"/>
      <c r="M464" s="207"/>
      <c r="N464" s="208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160</v>
      </c>
      <c r="AU464" s="17" t="s">
        <v>86</v>
      </c>
    </row>
    <row r="465" spans="1:65" s="14" customFormat="1" ht="11.25" x14ac:dyDescent="0.2">
      <c r="B465" s="219"/>
      <c r="C465" s="220"/>
      <c r="D465" s="204" t="s">
        <v>162</v>
      </c>
      <c r="E465" s="221" t="s">
        <v>1</v>
      </c>
      <c r="F465" s="222" t="s">
        <v>893</v>
      </c>
      <c r="G465" s="220"/>
      <c r="H465" s="223">
        <v>1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162</v>
      </c>
      <c r="AU465" s="229" t="s">
        <v>86</v>
      </c>
      <c r="AV465" s="14" t="s">
        <v>86</v>
      </c>
      <c r="AW465" s="14" t="s">
        <v>32</v>
      </c>
      <c r="AX465" s="14" t="s">
        <v>77</v>
      </c>
      <c r="AY465" s="229" t="s">
        <v>151</v>
      </c>
    </row>
    <row r="466" spans="1:65" s="2" customFormat="1" ht="16.5" customHeight="1" x14ac:dyDescent="0.2">
      <c r="A466" s="34"/>
      <c r="B466" s="35"/>
      <c r="C466" s="191" t="s">
        <v>559</v>
      </c>
      <c r="D466" s="191" t="s">
        <v>153</v>
      </c>
      <c r="E466" s="192" t="s">
        <v>904</v>
      </c>
      <c r="F466" s="193" t="s">
        <v>905</v>
      </c>
      <c r="G466" s="194" t="s">
        <v>259</v>
      </c>
      <c r="H466" s="195">
        <v>2</v>
      </c>
      <c r="I466" s="196"/>
      <c r="J466" s="197">
        <f>ROUND(I466*H466,2)</f>
        <v>0</v>
      </c>
      <c r="K466" s="193" t="s">
        <v>157</v>
      </c>
      <c r="L466" s="39"/>
      <c r="M466" s="198" t="s">
        <v>1</v>
      </c>
      <c r="N466" s="199" t="s">
        <v>42</v>
      </c>
      <c r="O466" s="71"/>
      <c r="P466" s="200">
        <f>O466*H466</f>
        <v>0</v>
      </c>
      <c r="Q466" s="200">
        <v>0.10940999999999999</v>
      </c>
      <c r="R466" s="200">
        <f>Q466*H466</f>
        <v>0.21881999999999999</v>
      </c>
      <c r="S466" s="200">
        <v>0</v>
      </c>
      <c r="T466" s="201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2" t="s">
        <v>158</v>
      </c>
      <c r="AT466" s="202" t="s">
        <v>153</v>
      </c>
      <c r="AU466" s="202" t="s">
        <v>86</v>
      </c>
      <c r="AY466" s="17" t="s">
        <v>151</v>
      </c>
      <c r="BE466" s="203">
        <f>IF(N466="základní",J466,0)</f>
        <v>0</v>
      </c>
      <c r="BF466" s="203">
        <f>IF(N466="snížená",J466,0)</f>
        <v>0</v>
      </c>
      <c r="BG466" s="203">
        <f>IF(N466="zákl. přenesená",J466,0)</f>
        <v>0</v>
      </c>
      <c r="BH466" s="203">
        <f>IF(N466="sníž. přenesená",J466,0)</f>
        <v>0</v>
      </c>
      <c r="BI466" s="203">
        <f>IF(N466="nulová",J466,0)</f>
        <v>0</v>
      </c>
      <c r="BJ466" s="17" t="s">
        <v>84</v>
      </c>
      <c r="BK466" s="203">
        <f>ROUND(I466*H466,2)</f>
        <v>0</v>
      </c>
      <c r="BL466" s="17" t="s">
        <v>158</v>
      </c>
      <c r="BM466" s="202" t="s">
        <v>906</v>
      </c>
    </row>
    <row r="467" spans="1:65" s="2" customFormat="1" ht="11.25" x14ac:dyDescent="0.2">
      <c r="A467" s="34"/>
      <c r="B467" s="35"/>
      <c r="C467" s="36"/>
      <c r="D467" s="204" t="s">
        <v>160</v>
      </c>
      <c r="E467" s="36"/>
      <c r="F467" s="205" t="s">
        <v>907</v>
      </c>
      <c r="G467" s="36"/>
      <c r="H467" s="36"/>
      <c r="I467" s="206"/>
      <c r="J467" s="36"/>
      <c r="K467" s="36"/>
      <c r="L467" s="39"/>
      <c r="M467" s="207"/>
      <c r="N467" s="208"/>
      <c r="O467" s="71"/>
      <c r="P467" s="71"/>
      <c r="Q467" s="71"/>
      <c r="R467" s="71"/>
      <c r="S467" s="71"/>
      <c r="T467" s="72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7" t="s">
        <v>160</v>
      </c>
      <c r="AU467" s="17" t="s">
        <v>86</v>
      </c>
    </row>
    <row r="468" spans="1:65" s="2" customFormat="1" ht="19.5" x14ac:dyDescent="0.2">
      <c r="A468" s="34"/>
      <c r="B468" s="35"/>
      <c r="C468" s="36"/>
      <c r="D468" s="204" t="s">
        <v>262</v>
      </c>
      <c r="E468" s="36"/>
      <c r="F468" s="230" t="s">
        <v>908</v>
      </c>
      <c r="G468" s="36"/>
      <c r="H468" s="36"/>
      <c r="I468" s="206"/>
      <c r="J468" s="36"/>
      <c r="K468" s="36"/>
      <c r="L468" s="39"/>
      <c r="M468" s="207"/>
      <c r="N468" s="208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262</v>
      </c>
      <c r="AU468" s="17" t="s">
        <v>86</v>
      </c>
    </row>
    <row r="469" spans="1:65" s="13" customFormat="1" ht="11.25" x14ac:dyDescent="0.2">
      <c r="B469" s="209"/>
      <c r="C469" s="210"/>
      <c r="D469" s="204" t="s">
        <v>162</v>
      </c>
      <c r="E469" s="211" t="s">
        <v>1</v>
      </c>
      <c r="F469" s="212" t="s">
        <v>659</v>
      </c>
      <c r="G469" s="210"/>
      <c r="H469" s="211" t="s">
        <v>1</v>
      </c>
      <c r="I469" s="213"/>
      <c r="J469" s="210"/>
      <c r="K469" s="210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162</v>
      </c>
      <c r="AU469" s="218" t="s">
        <v>86</v>
      </c>
      <c r="AV469" s="13" t="s">
        <v>84</v>
      </c>
      <c r="AW469" s="13" t="s">
        <v>32</v>
      </c>
      <c r="AX469" s="13" t="s">
        <v>77</v>
      </c>
      <c r="AY469" s="218" t="s">
        <v>151</v>
      </c>
    </row>
    <row r="470" spans="1:65" s="13" customFormat="1" ht="11.25" x14ac:dyDescent="0.2">
      <c r="B470" s="209"/>
      <c r="C470" s="210"/>
      <c r="D470" s="204" t="s">
        <v>162</v>
      </c>
      <c r="E470" s="211" t="s">
        <v>1</v>
      </c>
      <c r="F470" s="212" t="s">
        <v>909</v>
      </c>
      <c r="G470" s="210"/>
      <c r="H470" s="211" t="s">
        <v>1</v>
      </c>
      <c r="I470" s="213"/>
      <c r="J470" s="210"/>
      <c r="K470" s="210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162</v>
      </c>
      <c r="AU470" s="218" t="s">
        <v>86</v>
      </c>
      <c r="AV470" s="13" t="s">
        <v>84</v>
      </c>
      <c r="AW470" s="13" t="s">
        <v>32</v>
      </c>
      <c r="AX470" s="13" t="s">
        <v>77</v>
      </c>
      <c r="AY470" s="218" t="s">
        <v>151</v>
      </c>
    </row>
    <row r="471" spans="1:65" s="14" customFormat="1" ht="11.25" x14ac:dyDescent="0.2">
      <c r="B471" s="219"/>
      <c r="C471" s="220"/>
      <c r="D471" s="204" t="s">
        <v>162</v>
      </c>
      <c r="E471" s="221" t="s">
        <v>1</v>
      </c>
      <c r="F471" s="222" t="s">
        <v>86</v>
      </c>
      <c r="G471" s="220"/>
      <c r="H471" s="223">
        <v>2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162</v>
      </c>
      <c r="AU471" s="229" t="s">
        <v>86</v>
      </c>
      <c r="AV471" s="14" t="s">
        <v>86</v>
      </c>
      <c r="AW471" s="14" t="s">
        <v>32</v>
      </c>
      <c r="AX471" s="14" t="s">
        <v>77</v>
      </c>
      <c r="AY471" s="229" t="s">
        <v>151</v>
      </c>
    </row>
    <row r="472" spans="1:65" s="2" customFormat="1" ht="16.5" customHeight="1" x14ac:dyDescent="0.2">
      <c r="A472" s="34"/>
      <c r="B472" s="35"/>
      <c r="C472" s="231" t="s">
        <v>581</v>
      </c>
      <c r="D472" s="231" t="s">
        <v>266</v>
      </c>
      <c r="E472" s="232" t="s">
        <v>910</v>
      </c>
      <c r="F472" s="233" t="s">
        <v>911</v>
      </c>
      <c r="G472" s="234" t="s">
        <v>259</v>
      </c>
      <c r="H472" s="235">
        <v>2</v>
      </c>
      <c r="I472" s="236"/>
      <c r="J472" s="237">
        <f>ROUND(I472*H472,2)</f>
        <v>0</v>
      </c>
      <c r="K472" s="233" t="s">
        <v>157</v>
      </c>
      <c r="L472" s="238"/>
      <c r="M472" s="239" t="s">
        <v>1</v>
      </c>
      <c r="N472" s="240" t="s">
        <v>42</v>
      </c>
      <c r="O472" s="71"/>
      <c r="P472" s="200">
        <f>O472*H472</f>
        <v>0</v>
      </c>
      <c r="Q472" s="200">
        <v>6.4999999999999997E-3</v>
      </c>
      <c r="R472" s="200">
        <f>Q472*H472</f>
        <v>1.2999999999999999E-2</v>
      </c>
      <c r="S472" s="200">
        <v>0</v>
      </c>
      <c r="T472" s="201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202" t="s">
        <v>221</v>
      </c>
      <c r="AT472" s="202" t="s">
        <v>266</v>
      </c>
      <c r="AU472" s="202" t="s">
        <v>86</v>
      </c>
      <c r="AY472" s="17" t="s">
        <v>151</v>
      </c>
      <c r="BE472" s="203">
        <f>IF(N472="základní",J472,0)</f>
        <v>0</v>
      </c>
      <c r="BF472" s="203">
        <f>IF(N472="snížená",J472,0)</f>
        <v>0</v>
      </c>
      <c r="BG472" s="203">
        <f>IF(N472="zákl. přenesená",J472,0)</f>
        <v>0</v>
      </c>
      <c r="BH472" s="203">
        <f>IF(N472="sníž. přenesená",J472,0)</f>
        <v>0</v>
      </c>
      <c r="BI472" s="203">
        <f>IF(N472="nulová",J472,0)</f>
        <v>0</v>
      </c>
      <c r="BJ472" s="17" t="s">
        <v>84</v>
      </c>
      <c r="BK472" s="203">
        <f>ROUND(I472*H472,2)</f>
        <v>0</v>
      </c>
      <c r="BL472" s="17" t="s">
        <v>158</v>
      </c>
      <c r="BM472" s="202" t="s">
        <v>912</v>
      </c>
    </row>
    <row r="473" spans="1:65" s="2" customFormat="1" ht="11.25" x14ac:dyDescent="0.2">
      <c r="A473" s="34"/>
      <c r="B473" s="35"/>
      <c r="C473" s="36"/>
      <c r="D473" s="204" t="s">
        <v>160</v>
      </c>
      <c r="E473" s="36"/>
      <c r="F473" s="205" t="s">
        <v>911</v>
      </c>
      <c r="G473" s="36"/>
      <c r="H473" s="36"/>
      <c r="I473" s="206"/>
      <c r="J473" s="36"/>
      <c r="K473" s="36"/>
      <c r="L473" s="39"/>
      <c r="M473" s="207"/>
      <c r="N473" s="208"/>
      <c r="O473" s="71"/>
      <c r="P473" s="71"/>
      <c r="Q473" s="71"/>
      <c r="R473" s="71"/>
      <c r="S473" s="71"/>
      <c r="T473" s="72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160</v>
      </c>
      <c r="AU473" s="17" t="s">
        <v>86</v>
      </c>
    </row>
    <row r="474" spans="1:65" s="2" customFormat="1" ht="16.5" customHeight="1" x14ac:dyDescent="0.2">
      <c r="A474" s="34"/>
      <c r="B474" s="35"/>
      <c r="C474" s="231" t="s">
        <v>589</v>
      </c>
      <c r="D474" s="231" t="s">
        <v>266</v>
      </c>
      <c r="E474" s="232" t="s">
        <v>913</v>
      </c>
      <c r="F474" s="233" t="s">
        <v>914</v>
      </c>
      <c r="G474" s="234" t="s">
        <v>259</v>
      </c>
      <c r="H474" s="235">
        <v>2</v>
      </c>
      <c r="I474" s="236"/>
      <c r="J474" s="237">
        <f>ROUND(I474*H474,2)</f>
        <v>0</v>
      </c>
      <c r="K474" s="233" t="s">
        <v>157</v>
      </c>
      <c r="L474" s="238"/>
      <c r="M474" s="239" t="s">
        <v>1</v>
      </c>
      <c r="N474" s="240" t="s">
        <v>42</v>
      </c>
      <c r="O474" s="71"/>
      <c r="P474" s="200">
        <f>O474*H474</f>
        <v>0</v>
      </c>
      <c r="Q474" s="200">
        <v>4.0000000000000002E-4</v>
      </c>
      <c r="R474" s="200">
        <f>Q474*H474</f>
        <v>8.0000000000000004E-4</v>
      </c>
      <c r="S474" s="200">
        <v>0</v>
      </c>
      <c r="T474" s="201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02" t="s">
        <v>221</v>
      </c>
      <c r="AT474" s="202" t="s">
        <v>266</v>
      </c>
      <c r="AU474" s="202" t="s">
        <v>86</v>
      </c>
      <c r="AY474" s="17" t="s">
        <v>151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17" t="s">
        <v>84</v>
      </c>
      <c r="BK474" s="203">
        <f>ROUND(I474*H474,2)</f>
        <v>0</v>
      </c>
      <c r="BL474" s="17" t="s">
        <v>158</v>
      </c>
      <c r="BM474" s="202" t="s">
        <v>915</v>
      </c>
    </row>
    <row r="475" spans="1:65" s="2" customFormat="1" ht="11.25" x14ac:dyDescent="0.2">
      <c r="A475" s="34"/>
      <c r="B475" s="35"/>
      <c r="C475" s="36"/>
      <c r="D475" s="204" t="s">
        <v>160</v>
      </c>
      <c r="E475" s="36"/>
      <c r="F475" s="205" t="s">
        <v>914</v>
      </c>
      <c r="G475" s="36"/>
      <c r="H475" s="36"/>
      <c r="I475" s="206"/>
      <c r="J475" s="36"/>
      <c r="K475" s="36"/>
      <c r="L475" s="39"/>
      <c r="M475" s="207"/>
      <c r="N475" s="208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160</v>
      </c>
      <c r="AU475" s="17" t="s">
        <v>86</v>
      </c>
    </row>
    <row r="476" spans="1:65" s="2" customFormat="1" ht="16.5" customHeight="1" x14ac:dyDescent="0.2">
      <c r="A476" s="34"/>
      <c r="B476" s="35"/>
      <c r="C476" s="231" t="s">
        <v>595</v>
      </c>
      <c r="D476" s="231" t="s">
        <v>266</v>
      </c>
      <c r="E476" s="232" t="s">
        <v>916</v>
      </c>
      <c r="F476" s="233" t="s">
        <v>917</v>
      </c>
      <c r="G476" s="234" t="s">
        <v>259</v>
      </c>
      <c r="H476" s="235">
        <v>2</v>
      </c>
      <c r="I476" s="236"/>
      <c r="J476" s="237">
        <f>ROUND(I476*H476,2)</f>
        <v>0</v>
      </c>
      <c r="K476" s="233" t="s">
        <v>157</v>
      </c>
      <c r="L476" s="238"/>
      <c r="M476" s="239" t="s">
        <v>1</v>
      </c>
      <c r="N476" s="240" t="s">
        <v>42</v>
      </c>
      <c r="O476" s="71"/>
      <c r="P476" s="200">
        <f>O476*H476</f>
        <v>0</v>
      </c>
      <c r="Q476" s="200">
        <v>1.4999999999999999E-4</v>
      </c>
      <c r="R476" s="200">
        <f>Q476*H476</f>
        <v>2.9999999999999997E-4</v>
      </c>
      <c r="S476" s="200">
        <v>0</v>
      </c>
      <c r="T476" s="201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202" t="s">
        <v>221</v>
      </c>
      <c r="AT476" s="202" t="s">
        <v>266</v>
      </c>
      <c r="AU476" s="202" t="s">
        <v>86</v>
      </c>
      <c r="AY476" s="17" t="s">
        <v>151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17" t="s">
        <v>84</v>
      </c>
      <c r="BK476" s="203">
        <f>ROUND(I476*H476,2)</f>
        <v>0</v>
      </c>
      <c r="BL476" s="17" t="s">
        <v>158</v>
      </c>
      <c r="BM476" s="202" t="s">
        <v>918</v>
      </c>
    </row>
    <row r="477" spans="1:65" s="2" customFormat="1" ht="11.25" x14ac:dyDescent="0.2">
      <c r="A477" s="34"/>
      <c r="B477" s="35"/>
      <c r="C477" s="36"/>
      <c r="D477" s="204" t="s">
        <v>160</v>
      </c>
      <c r="E477" s="36"/>
      <c r="F477" s="205" t="s">
        <v>917</v>
      </c>
      <c r="G477" s="36"/>
      <c r="H477" s="36"/>
      <c r="I477" s="206"/>
      <c r="J477" s="36"/>
      <c r="K477" s="36"/>
      <c r="L477" s="39"/>
      <c r="M477" s="207"/>
      <c r="N477" s="208"/>
      <c r="O477" s="71"/>
      <c r="P477" s="71"/>
      <c r="Q477" s="71"/>
      <c r="R477" s="71"/>
      <c r="S477" s="71"/>
      <c r="T477" s="72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160</v>
      </c>
      <c r="AU477" s="17" t="s">
        <v>86</v>
      </c>
    </row>
    <row r="478" spans="1:65" s="2" customFormat="1" ht="16.5" customHeight="1" x14ac:dyDescent="0.2">
      <c r="A478" s="34"/>
      <c r="B478" s="35"/>
      <c r="C478" s="191" t="s">
        <v>602</v>
      </c>
      <c r="D478" s="191" t="s">
        <v>153</v>
      </c>
      <c r="E478" s="192" t="s">
        <v>919</v>
      </c>
      <c r="F478" s="193" t="s">
        <v>920</v>
      </c>
      <c r="G478" s="194" t="s">
        <v>156</v>
      </c>
      <c r="H478" s="195">
        <v>19</v>
      </c>
      <c r="I478" s="196"/>
      <c r="J478" s="197">
        <f>ROUND(I478*H478,2)</f>
        <v>0</v>
      </c>
      <c r="K478" s="193" t="s">
        <v>157</v>
      </c>
      <c r="L478" s="39"/>
      <c r="M478" s="198" t="s">
        <v>1</v>
      </c>
      <c r="N478" s="199" t="s">
        <v>42</v>
      </c>
      <c r="O478" s="71"/>
      <c r="P478" s="200">
        <f>O478*H478</f>
        <v>0</v>
      </c>
      <c r="Q478" s="200">
        <v>8.4999999999999995E-4</v>
      </c>
      <c r="R478" s="200">
        <f>Q478*H478</f>
        <v>1.6149999999999998E-2</v>
      </c>
      <c r="S478" s="200">
        <v>0</v>
      </c>
      <c r="T478" s="201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02" t="s">
        <v>158</v>
      </c>
      <c r="AT478" s="202" t="s">
        <v>153</v>
      </c>
      <c r="AU478" s="202" t="s">
        <v>86</v>
      </c>
      <c r="AY478" s="17" t="s">
        <v>151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17" t="s">
        <v>84</v>
      </c>
      <c r="BK478" s="203">
        <f>ROUND(I478*H478,2)</f>
        <v>0</v>
      </c>
      <c r="BL478" s="17" t="s">
        <v>158</v>
      </c>
      <c r="BM478" s="202" t="s">
        <v>921</v>
      </c>
    </row>
    <row r="479" spans="1:65" s="2" customFormat="1" ht="11.25" x14ac:dyDescent="0.2">
      <c r="A479" s="34"/>
      <c r="B479" s="35"/>
      <c r="C479" s="36"/>
      <c r="D479" s="204" t="s">
        <v>160</v>
      </c>
      <c r="E479" s="36"/>
      <c r="F479" s="205" t="s">
        <v>922</v>
      </c>
      <c r="G479" s="36"/>
      <c r="H479" s="36"/>
      <c r="I479" s="206"/>
      <c r="J479" s="36"/>
      <c r="K479" s="36"/>
      <c r="L479" s="39"/>
      <c r="M479" s="207"/>
      <c r="N479" s="208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160</v>
      </c>
      <c r="AU479" s="17" t="s">
        <v>86</v>
      </c>
    </row>
    <row r="480" spans="1:65" s="13" customFormat="1" ht="11.25" x14ac:dyDescent="0.2">
      <c r="B480" s="209"/>
      <c r="C480" s="210"/>
      <c r="D480" s="204" t="s">
        <v>162</v>
      </c>
      <c r="E480" s="211" t="s">
        <v>1</v>
      </c>
      <c r="F480" s="212" t="s">
        <v>923</v>
      </c>
      <c r="G480" s="210"/>
      <c r="H480" s="211" t="s">
        <v>1</v>
      </c>
      <c r="I480" s="213"/>
      <c r="J480" s="210"/>
      <c r="K480" s="210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162</v>
      </c>
      <c r="AU480" s="218" t="s">
        <v>86</v>
      </c>
      <c r="AV480" s="13" t="s">
        <v>84</v>
      </c>
      <c r="AW480" s="13" t="s">
        <v>32</v>
      </c>
      <c r="AX480" s="13" t="s">
        <v>77</v>
      </c>
      <c r="AY480" s="218" t="s">
        <v>151</v>
      </c>
    </row>
    <row r="481" spans="1:65" s="14" customFormat="1" ht="11.25" x14ac:dyDescent="0.2">
      <c r="B481" s="219"/>
      <c r="C481" s="220"/>
      <c r="D481" s="204" t="s">
        <v>162</v>
      </c>
      <c r="E481" s="221" t="s">
        <v>1</v>
      </c>
      <c r="F481" s="222" t="s">
        <v>924</v>
      </c>
      <c r="G481" s="220"/>
      <c r="H481" s="223">
        <v>17</v>
      </c>
      <c r="I481" s="224"/>
      <c r="J481" s="220"/>
      <c r="K481" s="220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162</v>
      </c>
      <c r="AU481" s="229" t="s">
        <v>86</v>
      </c>
      <c r="AV481" s="14" t="s">
        <v>86</v>
      </c>
      <c r="AW481" s="14" t="s">
        <v>32</v>
      </c>
      <c r="AX481" s="14" t="s">
        <v>77</v>
      </c>
      <c r="AY481" s="229" t="s">
        <v>151</v>
      </c>
    </row>
    <row r="482" spans="1:65" s="14" customFormat="1" ht="11.25" x14ac:dyDescent="0.2">
      <c r="B482" s="219"/>
      <c r="C482" s="220"/>
      <c r="D482" s="204" t="s">
        <v>162</v>
      </c>
      <c r="E482" s="221" t="s">
        <v>1</v>
      </c>
      <c r="F482" s="222" t="s">
        <v>925</v>
      </c>
      <c r="G482" s="220"/>
      <c r="H482" s="223">
        <v>2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162</v>
      </c>
      <c r="AU482" s="229" t="s">
        <v>86</v>
      </c>
      <c r="AV482" s="14" t="s">
        <v>86</v>
      </c>
      <c r="AW482" s="14" t="s">
        <v>32</v>
      </c>
      <c r="AX482" s="14" t="s">
        <v>77</v>
      </c>
      <c r="AY482" s="229" t="s">
        <v>151</v>
      </c>
    </row>
    <row r="483" spans="1:65" s="2" customFormat="1" ht="16.5" customHeight="1" x14ac:dyDescent="0.2">
      <c r="A483" s="34"/>
      <c r="B483" s="35"/>
      <c r="C483" s="191" t="s">
        <v>613</v>
      </c>
      <c r="D483" s="191" t="s">
        <v>153</v>
      </c>
      <c r="E483" s="192" t="s">
        <v>926</v>
      </c>
      <c r="F483" s="193" t="s">
        <v>927</v>
      </c>
      <c r="G483" s="194" t="s">
        <v>156</v>
      </c>
      <c r="H483" s="195">
        <v>2.125</v>
      </c>
      <c r="I483" s="196"/>
      <c r="J483" s="197">
        <f>ROUND(I483*H483,2)</f>
        <v>0</v>
      </c>
      <c r="K483" s="193" t="s">
        <v>157</v>
      </c>
      <c r="L483" s="39"/>
      <c r="M483" s="198" t="s">
        <v>1</v>
      </c>
      <c r="N483" s="199" t="s">
        <v>42</v>
      </c>
      <c r="O483" s="71"/>
      <c r="P483" s="200">
        <f>O483*H483</f>
        <v>0</v>
      </c>
      <c r="Q483" s="200">
        <v>1.4499999999999999E-3</v>
      </c>
      <c r="R483" s="200">
        <f>Q483*H483</f>
        <v>3.0812499999999998E-3</v>
      </c>
      <c r="S483" s="200">
        <v>0</v>
      </c>
      <c r="T483" s="201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2" t="s">
        <v>158</v>
      </c>
      <c r="AT483" s="202" t="s">
        <v>153</v>
      </c>
      <c r="AU483" s="202" t="s">
        <v>86</v>
      </c>
      <c r="AY483" s="17" t="s">
        <v>151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17" t="s">
        <v>84</v>
      </c>
      <c r="BK483" s="203">
        <f>ROUND(I483*H483,2)</f>
        <v>0</v>
      </c>
      <c r="BL483" s="17" t="s">
        <v>158</v>
      </c>
      <c r="BM483" s="202" t="s">
        <v>928</v>
      </c>
    </row>
    <row r="484" spans="1:65" s="2" customFormat="1" ht="11.25" x14ac:dyDescent="0.2">
      <c r="A484" s="34"/>
      <c r="B484" s="35"/>
      <c r="C484" s="36"/>
      <c r="D484" s="204" t="s">
        <v>160</v>
      </c>
      <c r="E484" s="36"/>
      <c r="F484" s="205" t="s">
        <v>929</v>
      </c>
      <c r="G484" s="36"/>
      <c r="H484" s="36"/>
      <c r="I484" s="206"/>
      <c r="J484" s="36"/>
      <c r="K484" s="36"/>
      <c r="L484" s="39"/>
      <c r="M484" s="207"/>
      <c r="N484" s="208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160</v>
      </c>
      <c r="AU484" s="17" t="s">
        <v>86</v>
      </c>
    </row>
    <row r="485" spans="1:65" s="13" customFormat="1" ht="11.25" x14ac:dyDescent="0.2">
      <c r="B485" s="209"/>
      <c r="C485" s="210"/>
      <c r="D485" s="204" t="s">
        <v>162</v>
      </c>
      <c r="E485" s="211" t="s">
        <v>1</v>
      </c>
      <c r="F485" s="212" t="s">
        <v>930</v>
      </c>
      <c r="G485" s="210"/>
      <c r="H485" s="211" t="s">
        <v>1</v>
      </c>
      <c r="I485" s="213"/>
      <c r="J485" s="210"/>
      <c r="K485" s="210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162</v>
      </c>
      <c r="AU485" s="218" t="s">
        <v>86</v>
      </c>
      <c r="AV485" s="13" t="s">
        <v>84</v>
      </c>
      <c r="AW485" s="13" t="s">
        <v>32</v>
      </c>
      <c r="AX485" s="13" t="s">
        <v>77</v>
      </c>
      <c r="AY485" s="218" t="s">
        <v>151</v>
      </c>
    </row>
    <row r="486" spans="1:65" s="14" customFormat="1" ht="11.25" x14ac:dyDescent="0.2">
      <c r="B486" s="219"/>
      <c r="C486" s="220"/>
      <c r="D486" s="204" t="s">
        <v>162</v>
      </c>
      <c r="E486" s="221" t="s">
        <v>1</v>
      </c>
      <c r="F486" s="222" t="s">
        <v>931</v>
      </c>
      <c r="G486" s="220"/>
      <c r="H486" s="223">
        <v>2.125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162</v>
      </c>
      <c r="AU486" s="229" t="s">
        <v>86</v>
      </c>
      <c r="AV486" s="14" t="s">
        <v>86</v>
      </c>
      <c r="AW486" s="14" t="s">
        <v>32</v>
      </c>
      <c r="AX486" s="14" t="s">
        <v>77</v>
      </c>
      <c r="AY486" s="229" t="s">
        <v>151</v>
      </c>
    </row>
    <row r="487" spans="1:65" s="2" customFormat="1" ht="16.5" customHeight="1" x14ac:dyDescent="0.2">
      <c r="A487" s="34"/>
      <c r="B487" s="35"/>
      <c r="C487" s="191" t="s">
        <v>617</v>
      </c>
      <c r="D487" s="191" t="s">
        <v>153</v>
      </c>
      <c r="E487" s="192" t="s">
        <v>932</v>
      </c>
      <c r="F487" s="193" t="s">
        <v>933</v>
      </c>
      <c r="G487" s="194" t="s">
        <v>156</v>
      </c>
      <c r="H487" s="195">
        <v>21.125</v>
      </c>
      <c r="I487" s="196"/>
      <c r="J487" s="197">
        <f>ROUND(I487*H487,2)</f>
        <v>0</v>
      </c>
      <c r="K487" s="193" t="s">
        <v>157</v>
      </c>
      <c r="L487" s="39"/>
      <c r="M487" s="198" t="s">
        <v>1</v>
      </c>
      <c r="N487" s="199" t="s">
        <v>42</v>
      </c>
      <c r="O487" s="71"/>
      <c r="P487" s="200">
        <f>O487*H487</f>
        <v>0</v>
      </c>
      <c r="Q487" s="200">
        <v>1.0000000000000001E-5</v>
      </c>
      <c r="R487" s="200">
        <f>Q487*H487</f>
        <v>2.1125000000000001E-4</v>
      </c>
      <c r="S487" s="200">
        <v>0</v>
      </c>
      <c r="T487" s="201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02" t="s">
        <v>158</v>
      </c>
      <c r="AT487" s="202" t="s">
        <v>153</v>
      </c>
      <c r="AU487" s="202" t="s">
        <v>86</v>
      </c>
      <c r="AY487" s="17" t="s">
        <v>151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17" t="s">
        <v>84</v>
      </c>
      <c r="BK487" s="203">
        <f>ROUND(I487*H487,2)</f>
        <v>0</v>
      </c>
      <c r="BL487" s="17" t="s">
        <v>158</v>
      </c>
      <c r="BM487" s="202" t="s">
        <v>934</v>
      </c>
    </row>
    <row r="488" spans="1:65" s="2" customFormat="1" ht="11.25" x14ac:dyDescent="0.2">
      <c r="A488" s="34"/>
      <c r="B488" s="35"/>
      <c r="C488" s="36"/>
      <c r="D488" s="204" t="s">
        <v>160</v>
      </c>
      <c r="E488" s="36"/>
      <c r="F488" s="205" t="s">
        <v>935</v>
      </c>
      <c r="G488" s="36"/>
      <c r="H488" s="36"/>
      <c r="I488" s="206"/>
      <c r="J488" s="36"/>
      <c r="K488" s="36"/>
      <c r="L488" s="39"/>
      <c r="M488" s="207"/>
      <c r="N488" s="208"/>
      <c r="O488" s="71"/>
      <c r="P488" s="71"/>
      <c r="Q488" s="71"/>
      <c r="R488" s="71"/>
      <c r="S488" s="71"/>
      <c r="T488" s="72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160</v>
      </c>
      <c r="AU488" s="17" t="s">
        <v>86</v>
      </c>
    </row>
    <row r="489" spans="1:65" s="13" customFormat="1" ht="11.25" x14ac:dyDescent="0.2">
      <c r="B489" s="209"/>
      <c r="C489" s="210"/>
      <c r="D489" s="204" t="s">
        <v>162</v>
      </c>
      <c r="E489" s="211" t="s">
        <v>1</v>
      </c>
      <c r="F489" s="212" t="s">
        <v>923</v>
      </c>
      <c r="G489" s="210"/>
      <c r="H489" s="211" t="s">
        <v>1</v>
      </c>
      <c r="I489" s="213"/>
      <c r="J489" s="210"/>
      <c r="K489" s="210"/>
      <c r="L489" s="214"/>
      <c r="M489" s="215"/>
      <c r="N489" s="216"/>
      <c r="O489" s="216"/>
      <c r="P489" s="216"/>
      <c r="Q489" s="216"/>
      <c r="R489" s="216"/>
      <c r="S489" s="216"/>
      <c r="T489" s="217"/>
      <c r="AT489" s="218" t="s">
        <v>162</v>
      </c>
      <c r="AU489" s="218" t="s">
        <v>86</v>
      </c>
      <c r="AV489" s="13" t="s">
        <v>84</v>
      </c>
      <c r="AW489" s="13" t="s">
        <v>32</v>
      </c>
      <c r="AX489" s="13" t="s">
        <v>77</v>
      </c>
      <c r="AY489" s="218" t="s">
        <v>151</v>
      </c>
    </row>
    <row r="490" spans="1:65" s="14" customFormat="1" ht="11.25" x14ac:dyDescent="0.2">
      <c r="B490" s="219"/>
      <c r="C490" s="220"/>
      <c r="D490" s="204" t="s">
        <v>162</v>
      </c>
      <c r="E490" s="221" t="s">
        <v>1</v>
      </c>
      <c r="F490" s="222" t="s">
        <v>924</v>
      </c>
      <c r="G490" s="220"/>
      <c r="H490" s="223">
        <v>17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162</v>
      </c>
      <c r="AU490" s="229" t="s">
        <v>86</v>
      </c>
      <c r="AV490" s="14" t="s">
        <v>86</v>
      </c>
      <c r="AW490" s="14" t="s">
        <v>32</v>
      </c>
      <c r="AX490" s="14" t="s">
        <v>77</v>
      </c>
      <c r="AY490" s="229" t="s">
        <v>151</v>
      </c>
    </row>
    <row r="491" spans="1:65" s="14" customFormat="1" ht="11.25" x14ac:dyDescent="0.2">
      <c r="B491" s="219"/>
      <c r="C491" s="220"/>
      <c r="D491" s="204" t="s">
        <v>162</v>
      </c>
      <c r="E491" s="221" t="s">
        <v>1</v>
      </c>
      <c r="F491" s="222" t="s">
        <v>925</v>
      </c>
      <c r="G491" s="220"/>
      <c r="H491" s="223">
        <v>2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162</v>
      </c>
      <c r="AU491" s="229" t="s">
        <v>86</v>
      </c>
      <c r="AV491" s="14" t="s">
        <v>86</v>
      </c>
      <c r="AW491" s="14" t="s">
        <v>32</v>
      </c>
      <c r="AX491" s="14" t="s">
        <v>77</v>
      </c>
      <c r="AY491" s="229" t="s">
        <v>151</v>
      </c>
    </row>
    <row r="492" spans="1:65" s="13" customFormat="1" ht="11.25" x14ac:dyDescent="0.2">
      <c r="B492" s="209"/>
      <c r="C492" s="210"/>
      <c r="D492" s="204" t="s">
        <v>162</v>
      </c>
      <c r="E492" s="211" t="s">
        <v>1</v>
      </c>
      <c r="F492" s="212" t="s">
        <v>930</v>
      </c>
      <c r="G492" s="210"/>
      <c r="H492" s="211" t="s">
        <v>1</v>
      </c>
      <c r="I492" s="213"/>
      <c r="J492" s="210"/>
      <c r="K492" s="210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162</v>
      </c>
      <c r="AU492" s="218" t="s">
        <v>86</v>
      </c>
      <c r="AV492" s="13" t="s">
        <v>84</v>
      </c>
      <c r="AW492" s="13" t="s">
        <v>32</v>
      </c>
      <c r="AX492" s="13" t="s">
        <v>77</v>
      </c>
      <c r="AY492" s="218" t="s">
        <v>151</v>
      </c>
    </row>
    <row r="493" spans="1:65" s="14" customFormat="1" ht="11.25" x14ac:dyDescent="0.2">
      <c r="B493" s="219"/>
      <c r="C493" s="220"/>
      <c r="D493" s="204" t="s">
        <v>162</v>
      </c>
      <c r="E493" s="221" t="s">
        <v>1</v>
      </c>
      <c r="F493" s="222" t="s">
        <v>931</v>
      </c>
      <c r="G493" s="220"/>
      <c r="H493" s="223">
        <v>2.125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162</v>
      </c>
      <c r="AU493" s="229" t="s">
        <v>86</v>
      </c>
      <c r="AV493" s="14" t="s">
        <v>86</v>
      </c>
      <c r="AW493" s="14" t="s">
        <v>32</v>
      </c>
      <c r="AX493" s="14" t="s">
        <v>77</v>
      </c>
      <c r="AY493" s="229" t="s">
        <v>151</v>
      </c>
    </row>
    <row r="494" spans="1:65" s="2" customFormat="1" ht="16.5" customHeight="1" x14ac:dyDescent="0.2">
      <c r="A494" s="34"/>
      <c r="B494" s="35"/>
      <c r="C494" s="191" t="s">
        <v>622</v>
      </c>
      <c r="D494" s="191" t="s">
        <v>153</v>
      </c>
      <c r="E494" s="192" t="s">
        <v>936</v>
      </c>
      <c r="F494" s="193" t="s">
        <v>937</v>
      </c>
      <c r="G494" s="194" t="s">
        <v>283</v>
      </c>
      <c r="H494" s="195">
        <v>135</v>
      </c>
      <c r="I494" s="196"/>
      <c r="J494" s="197">
        <f>ROUND(I494*H494,2)</f>
        <v>0</v>
      </c>
      <c r="K494" s="193" t="s">
        <v>157</v>
      </c>
      <c r="L494" s="39"/>
      <c r="M494" s="198" t="s">
        <v>1</v>
      </c>
      <c r="N494" s="199" t="s">
        <v>42</v>
      </c>
      <c r="O494" s="71"/>
      <c r="P494" s="200">
        <f>O494*H494</f>
        <v>0</v>
      </c>
      <c r="Q494" s="200">
        <v>0.15540000000000001</v>
      </c>
      <c r="R494" s="200">
        <f>Q494*H494</f>
        <v>20.979000000000003</v>
      </c>
      <c r="S494" s="200">
        <v>0</v>
      </c>
      <c r="T494" s="201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202" t="s">
        <v>158</v>
      </c>
      <c r="AT494" s="202" t="s">
        <v>153</v>
      </c>
      <c r="AU494" s="202" t="s">
        <v>86</v>
      </c>
      <c r="AY494" s="17" t="s">
        <v>151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17" t="s">
        <v>84</v>
      </c>
      <c r="BK494" s="203">
        <f>ROUND(I494*H494,2)</f>
        <v>0</v>
      </c>
      <c r="BL494" s="17" t="s">
        <v>158</v>
      </c>
      <c r="BM494" s="202" t="s">
        <v>938</v>
      </c>
    </row>
    <row r="495" spans="1:65" s="2" customFormat="1" ht="19.5" x14ac:dyDescent="0.2">
      <c r="A495" s="34"/>
      <c r="B495" s="35"/>
      <c r="C495" s="36"/>
      <c r="D495" s="204" t="s">
        <v>160</v>
      </c>
      <c r="E495" s="36"/>
      <c r="F495" s="205" t="s">
        <v>939</v>
      </c>
      <c r="G495" s="36"/>
      <c r="H495" s="36"/>
      <c r="I495" s="206"/>
      <c r="J495" s="36"/>
      <c r="K495" s="36"/>
      <c r="L495" s="39"/>
      <c r="M495" s="207"/>
      <c r="N495" s="208"/>
      <c r="O495" s="71"/>
      <c r="P495" s="71"/>
      <c r="Q495" s="71"/>
      <c r="R495" s="71"/>
      <c r="S495" s="71"/>
      <c r="T495" s="72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160</v>
      </c>
      <c r="AU495" s="17" t="s">
        <v>86</v>
      </c>
    </row>
    <row r="496" spans="1:65" s="2" customFormat="1" ht="19.5" x14ac:dyDescent="0.2">
      <c r="A496" s="34"/>
      <c r="B496" s="35"/>
      <c r="C496" s="36"/>
      <c r="D496" s="204" t="s">
        <v>262</v>
      </c>
      <c r="E496" s="36"/>
      <c r="F496" s="230" t="s">
        <v>940</v>
      </c>
      <c r="G496" s="36"/>
      <c r="H496" s="36"/>
      <c r="I496" s="206"/>
      <c r="J496" s="36"/>
      <c r="K496" s="36"/>
      <c r="L496" s="39"/>
      <c r="M496" s="207"/>
      <c r="N496" s="208"/>
      <c r="O496" s="71"/>
      <c r="P496" s="71"/>
      <c r="Q496" s="71"/>
      <c r="R496" s="71"/>
      <c r="S496" s="71"/>
      <c r="T496" s="72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262</v>
      </c>
      <c r="AU496" s="17" t="s">
        <v>86</v>
      </c>
    </row>
    <row r="497" spans="1:65" s="13" customFormat="1" ht="22.5" x14ac:dyDescent="0.2">
      <c r="B497" s="209"/>
      <c r="C497" s="210"/>
      <c r="D497" s="204" t="s">
        <v>162</v>
      </c>
      <c r="E497" s="211" t="s">
        <v>1</v>
      </c>
      <c r="F497" s="212" t="s">
        <v>941</v>
      </c>
      <c r="G497" s="210"/>
      <c r="H497" s="211" t="s">
        <v>1</v>
      </c>
      <c r="I497" s="213"/>
      <c r="J497" s="210"/>
      <c r="K497" s="210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162</v>
      </c>
      <c r="AU497" s="218" t="s">
        <v>86</v>
      </c>
      <c r="AV497" s="13" t="s">
        <v>84</v>
      </c>
      <c r="AW497" s="13" t="s">
        <v>32</v>
      </c>
      <c r="AX497" s="13" t="s">
        <v>77</v>
      </c>
      <c r="AY497" s="218" t="s">
        <v>151</v>
      </c>
    </row>
    <row r="498" spans="1:65" s="14" customFormat="1" ht="11.25" x14ac:dyDescent="0.2">
      <c r="B498" s="219"/>
      <c r="C498" s="220"/>
      <c r="D498" s="204" t="s">
        <v>162</v>
      </c>
      <c r="E498" s="221" t="s">
        <v>1</v>
      </c>
      <c r="F498" s="222" t="s">
        <v>942</v>
      </c>
      <c r="G498" s="220"/>
      <c r="H498" s="223">
        <v>135</v>
      </c>
      <c r="I498" s="224"/>
      <c r="J498" s="220"/>
      <c r="K498" s="220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162</v>
      </c>
      <c r="AU498" s="229" t="s">
        <v>86</v>
      </c>
      <c r="AV498" s="14" t="s">
        <v>86</v>
      </c>
      <c r="AW498" s="14" t="s">
        <v>32</v>
      </c>
      <c r="AX498" s="14" t="s">
        <v>77</v>
      </c>
      <c r="AY498" s="229" t="s">
        <v>151</v>
      </c>
    </row>
    <row r="499" spans="1:65" s="2" customFormat="1" ht="16.5" customHeight="1" x14ac:dyDescent="0.2">
      <c r="A499" s="34"/>
      <c r="B499" s="35"/>
      <c r="C499" s="231" t="s">
        <v>627</v>
      </c>
      <c r="D499" s="231" t="s">
        <v>266</v>
      </c>
      <c r="E499" s="232" t="s">
        <v>943</v>
      </c>
      <c r="F499" s="233" t="s">
        <v>944</v>
      </c>
      <c r="G499" s="234" t="s">
        <v>283</v>
      </c>
      <c r="H499" s="235">
        <v>137.69999999999999</v>
      </c>
      <c r="I499" s="236"/>
      <c r="J499" s="237">
        <f>ROUND(I499*H499,2)</f>
        <v>0</v>
      </c>
      <c r="K499" s="233" t="s">
        <v>157</v>
      </c>
      <c r="L499" s="238"/>
      <c r="M499" s="239" t="s">
        <v>1</v>
      </c>
      <c r="N499" s="240" t="s">
        <v>42</v>
      </c>
      <c r="O499" s="71"/>
      <c r="P499" s="200">
        <f>O499*H499</f>
        <v>0</v>
      </c>
      <c r="Q499" s="200">
        <v>0.08</v>
      </c>
      <c r="R499" s="200">
        <f>Q499*H499</f>
        <v>11.016</v>
      </c>
      <c r="S499" s="200">
        <v>0</v>
      </c>
      <c r="T499" s="201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2" t="s">
        <v>221</v>
      </c>
      <c r="AT499" s="202" t="s">
        <v>266</v>
      </c>
      <c r="AU499" s="202" t="s">
        <v>86</v>
      </c>
      <c r="AY499" s="17" t="s">
        <v>151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17" t="s">
        <v>84</v>
      </c>
      <c r="BK499" s="203">
        <f>ROUND(I499*H499,2)</f>
        <v>0</v>
      </c>
      <c r="BL499" s="17" t="s">
        <v>158</v>
      </c>
      <c r="BM499" s="202" t="s">
        <v>945</v>
      </c>
    </row>
    <row r="500" spans="1:65" s="2" customFormat="1" ht="11.25" x14ac:dyDescent="0.2">
      <c r="A500" s="34"/>
      <c r="B500" s="35"/>
      <c r="C500" s="36"/>
      <c r="D500" s="204" t="s">
        <v>160</v>
      </c>
      <c r="E500" s="36"/>
      <c r="F500" s="205" t="s">
        <v>944</v>
      </c>
      <c r="G500" s="36"/>
      <c r="H500" s="36"/>
      <c r="I500" s="206"/>
      <c r="J500" s="36"/>
      <c r="K500" s="36"/>
      <c r="L500" s="39"/>
      <c r="M500" s="207"/>
      <c r="N500" s="208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160</v>
      </c>
      <c r="AU500" s="17" t="s">
        <v>86</v>
      </c>
    </row>
    <row r="501" spans="1:65" s="14" customFormat="1" ht="11.25" x14ac:dyDescent="0.2">
      <c r="B501" s="219"/>
      <c r="C501" s="220"/>
      <c r="D501" s="204" t="s">
        <v>162</v>
      </c>
      <c r="E501" s="220"/>
      <c r="F501" s="222" t="s">
        <v>946</v>
      </c>
      <c r="G501" s="220"/>
      <c r="H501" s="223">
        <v>137.69999999999999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162</v>
      </c>
      <c r="AU501" s="229" t="s">
        <v>86</v>
      </c>
      <c r="AV501" s="14" t="s">
        <v>86</v>
      </c>
      <c r="AW501" s="14" t="s">
        <v>4</v>
      </c>
      <c r="AX501" s="14" t="s">
        <v>84</v>
      </c>
      <c r="AY501" s="229" t="s">
        <v>151</v>
      </c>
    </row>
    <row r="502" spans="1:65" s="2" customFormat="1" ht="16.5" customHeight="1" x14ac:dyDescent="0.2">
      <c r="A502" s="34"/>
      <c r="B502" s="35"/>
      <c r="C502" s="191" t="s">
        <v>584</v>
      </c>
      <c r="D502" s="191" t="s">
        <v>153</v>
      </c>
      <c r="E502" s="192" t="s">
        <v>947</v>
      </c>
      <c r="F502" s="193" t="s">
        <v>948</v>
      </c>
      <c r="G502" s="194" t="s">
        <v>283</v>
      </c>
      <c r="H502" s="195">
        <v>86</v>
      </c>
      <c r="I502" s="196"/>
      <c r="J502" s="197">
        <f>ROUND(I502*H502,2)</f>
        <v>0</v>
      </c>
      <c r="K502" s="193" t="s">
        <v>157</v>
      </c>
      <c r="L502" s="39"/>
      <c r="M502" s="198" t="s">
        <v>1</v>
      </c>
      <c r="N502" s="199" t="s">
        <v>42</v>
      </c>
      <c r="O502" s="71"/>
      <c r="P502" s="200">
        <f>O502*H502</f>
        <v>0</v>
      </c>
      <c r="Q502" s="200">
        <v>0.1295</v>
      </c>
      <c r="R502" s="200">
        <f>Q502*H502</f>
        <v>11.137</v>
      </c>
      <c r="S502" s="200">
        <v>0</v>
      </c>
      <c r="T502" s="201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2" t="s">
        <v>158</v>
      </c>
      <c r="AT502" s="202" t="s">
        <v>153</v>
      </c>
      <c r="AU502" s="202" t="s">
        <v>86</v>
      </c>
      <c r="AY502" s="17" t="s">
        <v>151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17" t="s">
        <v>84</v>
      </c>
      <c r="BK502" s="203">
        <f>ROUND(I502*H502,2)</f>
        <v>0</v>
      </c>
      <c r="BL502" s="17" t="s">
        <v>158</v>
      </c>
      <c r="BM502" s="202" t="s">
        <v>949</v>
      </c>
    </row>
    <row r="503" spans="1:65" s="2" customFormat="1" ht="19.5" x14ac:dyDescent="0.2">
      <c r="A503" s="34"/>
      <c r="B503" s="35"/>
      <c r="C503" s="36"/>
      <c r="D503" s="204" t="s">
        <v>160</v>
      </c>
      <c r="E503" s="36"/>
      <c r="F503" s="205" t="s">
        <v>950</v>
      </c>
      <c r="G503" s="36"/>
      <c r="H503" s="36"/>
      <c r="I503" s="206"/>
      <c r="J503" s="36"/>
      <c r="K503" s="36"/>
      <c r="L503" s="39"/>
      <c r="M503" s="207"/>
      <c r="N503" s="208"/>
      <c r="O503" s="71"/>
      <c r="P503" s="71"/>
      <c r="Q503" s="71"/>
      <c r="R503" s="71"/>
      <c r="S503" s="71"/>
      <c r="T503" s="72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160</v>
      </c>
      <c r="AU503" s="17" t="s">
        <v>86</v>
      </c>
    </row>
    <row r="504" spans="1:65" s="2" customFormat="1" ht="19.5" x14ac:dyDescent="0.2">
      <c r="A504" s="34"/>
      <c r="B504" s="35"/>
      <c r="C504" s="36"/>
      <c r="D504" s="204" t="s">
        <v>262</v>
      </c>
      <c r="E504" s="36"/>
      <c r="F504" s="230" t="s">
        <v>951</v>
      </c>
      <c r="G504" s="36"/>
      <c r="H504" s="36"/>
      <c r="I504" s="206"/>
      <c r="J504" s="36"/>
      <c r="K504" s="36"/>
      <c r="L504" s="39"/>
      <c r="M504" s="207"/>
      <c r="N504" s="208"/>
      <c r="O504" s="71"/>
      <c r="P504" s="71"/>
      <c r="Q504" s="71"/>
      <c r="R504" s="71"/>
      <c r="S504" s="71"/>
      <c r="T504" s="72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262</v>
      </c>
      <c r="AU504" s="17" t="s">
        <v>86</v>
      </c>
    </row>
    <row r="505" spans="1:65" s="13" customFormat="1" ht="11.25" x14ac:dyDescent="0.2">
      <c r="B505" s="209"/>
      <c r="C505" s="210"/>
      <c r="D505" s="204" t="s">
        <v>162</v>
      </c>
      <c r="E505" s="211" t="s">
        <v>1</v>
      </c>
      <c r="F505" s="212" t="s">
        <v>952</v>
      </c>
      <c r="G505" s="210"/>
      <c r="H505" s="211" t="s">
        <v>1</v>
      </c>
      <c r="I505" s="213"/>
      <c r="J505" s="210"/>
      <c r="K505" s="210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162</v>
      </c>
      <c r="AU505" s="218" t="s">
        <v>86</v>
      </c>
      <c r="AV505" s="13" t="s">
        <v>84</v>
      </c>
      <c r="AW505" s="13" t="s">
        <v>32</v>
      </c>
      <c r="AX505" s="13" t="s">
        <v>77</v>
      </c>
      <c r="AY505" s="218" t="s">
        <v>151</v>
      </c>
    </row>
    <row r="506" spans="1:65" s="14" customFormat="1" ht="11.25" x14ac:dyDescent="0.2">
      <c r="B506" s="219"/>
      <c r="C506" s="220"/>
      <c r="D506" s="204" t="s">
        <v>162</v>
      </c>
      <c r="E506" s="221" t="s">
        <v>1</v>
      </c>
      <c r="F506" s="222" t="s">
        <v>953</v>
      </c>
      <c r="G506" s="220"/>
      <c r="H506" s="223">
        <v>86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162</v>
      </c>
      <c r="AU506" s="229" t="s">
        <v>86</v>
      </c>
      <c r="AV506" s="14" t="s">
        <v>86</v>
      </c>
      <c r="AW506" s="14" t="s">
        <v>32</v>
      </c>
      <c r="AX506" s="14" t="s">
        <v>77</v>
      </c>
      <c r="AY506" s="229" t="s">
        <v>151</v>
      </c>
    </row>
    <row r="507" spans="1:65" s="2" customFormat="1" ht="16.5" customHeight="1" x14ac:dyDescent="0.2">
      <c r="A507" s="34"/>
      <c r="B507" s="35"/>
      <c r="C507" s="231" t="s">
        <v>633</v>
      </c>
      <c r="D507" s="231" t="s">
        <v>266</v>
      </c>
      <c r="E507" s="232" t="s">
        <v>954</v>
      </c>
      <c r="F507" s="233" t="s">
        <v>955</v>
      </c>
      <c r="G507" s="234" t="s">
        <v>283</v>
      </c>
      <c r="H507" s="235">
        <v>87.72</v>
      </c>
      <c r="I507" s="236"/>
      <c r="J507" s="237">
        <f>ROUND(I507*H507,2)</f>
        <v>0</v>
      </c>
      <c r="K507" s="233" t="s">
        <v>157</v>
      </c>
      <c r="L507" s="238"/>
      <c r="M507" s="239" t="s">
        <v>1</v>
      </c>
      <c r="N507" s="240" t="s">
        <v>42</v>
      </c>
      <c r="O507" s="71"/>
      <c r="P507" s="200">
        <f>O507*H507</f>
        <v>0</v>
      </c>
      <c r="Q507" s="200">
        <v>4.8000000000000001E-2</v>
      </c>
      <c r="R507" s="200">
        <f>Q507*H507</f>
        <v>4.2105600000000001</v>
      </c>
      <c r="S507" s="200">
        <v>0</v>
      </c>
      <c r="T507" s="201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02" t="s">
        <v>221</v>
      </c>
      <c r="AT507" s="202" t="s">
        <v>266</v>
      </c>
      <c r="AU507" s="202" t="s">
        <v>86</v>
      </c>
      <c r="AY507" s="17" t="s">
        <v>151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17" t="s">
        <v>84</v>
      </c>
      <c r="BK507" s="203">
        <f>ROUND(I507*H507,2)</f>
        <v>0</v>
      </c>
      <c r="BL507" s="17" t="s">
        <v>158</v>
      </c>
      <c r="BM507" s="202" t="s">
        <v>956</v>
      </c>
    </row>
    <row r="508" spans="1:65" s="2" customFormat="1" ht="11.25" x14ac:dyDescent="0.2">
      <c r="A508" s="34"/>
      <c r="B508" s="35"/>
      <c r="C508" s="36"/>
      <c r="D508" s="204" t="s">
        <v>160</v>
      </c>
      <c r="E508" s="36"/>
      <c r="F508" s="205" t="s">
        <v>955</v>
      </c>
      <c r="G508" s="36"/>
      <c r="H508" s="36"/>
      <c r="I508" s="206"/>
      <c r="J508" s="36"/>
      <c r="K508" s="36"/>
      <c r="L508" s="39"/>
      <c r="M508" s="207"/>
      <c r="N508" s="208"/>
      <c r="O508" s="71"/>
      <c r="P508" s="71"/>
      <c r="Q508" s="71"/>
      <c r="R508" s="71"/>
      <c r="S508" s="71"/>
      <c r="T508" s="72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7" t="s">
        <v>160</v>
      </c>
      <c r="AU508" s="17" t="s">
        <v>86</v>
      </c>
    </row>
    <row r="509" spans="1:65" s="14" customFormat="1" ht="11.25" x14ac:dyDescent="0.2">
      <c r="B509" s="219"/>
      <c r="C509" s="220"/>
      <c r="D509" s="204" t="s">
        <v>162</v>
      </c>
      <c r="E509" s="220"/>
      <c r="F509" s="222" t="s">
        <v>957</v>
      </c>
      <c r="G509" s="220"/>
      <c r="H509" s="223">
        <v>87.72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162</v>
      </c>
      <c r="AU509" s="229" t="s">
        <v>86</v>
      </c>
      <c r="AV509" s="14" t="s">
        <v>86</v>
      </c>
      <c r="AW509" s="14" t="s">
        <v>4</v>
      </c>
      <c r="AX509" s="14" t="s">
        <v>84</v>
      </c>
      <c r="AY509" s="229" t="s">
        <v>151</v>
      </c>
    </row>
    <row r="510" spans="1:65" s="2" customFormat="1" ht="16.5" customHeight="1" x14ac:dyDescent="0.2">
      <c r="A510" s="34"/>
      <c r="B510" s="35"/>
      <c r="C510" s="191" t="s">
        <v>643</v>
      </c>
      <c r="D510" s="191" t="s">
        <v>153</v>
      </c>
      <c r="E510" s="192" t="s">
        <v>958</v>
      </c>
      <c r="F510" s="193" t="s">
        <v>959</v>
      </c>
      <c r="G510" s="194" t="s">
        <v>283</v>
      </c>
      <c r="H510" s="195">
        <v>12.5</v>
      </c>
      <c r="I510" s="196"/>
      <c r="J510" s="197">
        <f>ROUND(I510*H510,2)</f>
        <v>0</v>
      </c>
      <c r="K510" s="193" t="s">
        <v>157</v>
      </c>
      <c r="L510" s="39"/>
      <c r="M510" s="198" t="s">
        <v>1</v>
      </c>
      <c r="N510" s="199" t="s">
        <v>42</v>
      </c>
      <c r="O510" s="71"/>
      <c r="P510" s="200">
        <f>O510*H510</f>
        <v>0</v>
      </c>
      <c r="Q510" s="200">
        <v>0.10095</v>
      </c>
      <c r="R510" s="200">
        <f>Q510*H510</f>
        <v>1.2618750000000001</v>
      </c>
      <c r="S510" s="200">
        <v>0</v>
      </c>
      <c r="T510" s="201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02" t="s">
        <v>158</v>
      </c>
      <c r="AT510" s="202" t="s">
        <v>153</v>
      </c>
      <c r="AU510" s="202" t="s">
        <v>86</v>
      </c>
      <c r="AY510" s="17" t="s">
        <v>151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17" t="s">
        <v>84</v>
      </c>
      <c r="BK510" s="203">
        <f>ROUND(I510*H510,2)</f>
        <v>0</v>
      </c>
      <c r="BL510" s="17" t="s">
        <v>158</v>
      </c>
      <c r="BM510" s="202" t="s">
        <v>960</v>
      </c>
    </row>
    <row r="511" spans="1:65" s="2" customFormat="1" ht="19.5" x14ac:dyDescent="0.2">
      <c r="A511" s="34"/>
      <c r="B511" s="35"/>
      <c r="C511" s="36"/>
      <c r="D511" s="204" t="s">
        <v>160</v>
      </c>
      <c r="E511" s="36"/>
      <c r="F511" s="205" t="s">
        <v>961</v>
      </c>
      <c r="G511" s="36"/>
      <c r="H511" s="36"/>
      <c r="I511" s="206"/>
      <c r="J511" s="36"/>
      <c r="K511" s="36"/>
      <c r="L511" s="39"/>
      <c r="M511" s="207"/>
      <c r="N511" s="208"/>
      <c r="O511" s="71"/>
      <c r="P511" s="71"/>
      <c r="Q511" s="71"/>
      <c r="R511" s="71"/>
      <c r="S511" s="71"/>
      <c r="T511" s="72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7" t="s">
        <v>160</v>
      </c>
      <c r="AU511" s="17" t="s">
        <v>86</v>
      </c>
    </row>
    <row r="512" spans="1:65" s="2" customFormat="1" ht="19.5" x14ac:dyDescent="0.2">
      <c r="A512" s="34"/>
      <c r="B512" s="35"/>
      <c r="C512" s="36"/>
      <c r="D512" s="204" t="s">
        <v>262</v>
      </c>
      <c r="E512" s="36"/>
      <c r="F512" s="230" t="s">
        <v>962</v>
      </c>
      <c r="G512" s="36"/>
      <c r="H512" s="36"/>
      <c r="I512" s="206"/>
      <c r="J512" s="36"/>
      <c r="K512" s="36"/>
      <c r="L512" s="39"/>
      <c r="M512" s="207"/>
      <c r="N512" s="208"/>
      <c r="O512" s="71"/>
      <c r="P512" s="71"/>
      <c r="Q512" s="71"/>
      <c r="R512" s="71"/>
      <c r="S512" s="71"/>
      <c r="T512" s="72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262</v>
      </c>
      <c r="AU512" s="17" t="s">
        <v>86</v>
      </c>
    </row>
    <row r="513" spans="1:65" s="13" customFormat="1" ht="11.25" x14ac:dyDescent="0.2">
      <c r="B513" s="209"/>
      <c r="C513" s="210"/>
      <c r="D513" s="204" t="s">
        <v>162</v>
      </c>
      <c r="E513" s="211" t="s">
        <v>1</v>
      </c>
      <c r="F513" s="212" t="s">
        <v>963</v>
      </c>
      <c r="G513" s="210"/>
      <c r="H513" s="211" t="s">
        <v>1</v>
      </c>
      <c r="I513" s="213"/>
      <c r="J513" s="210"/>
      <c r="K513" s="210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162</v>
      </c>
      <c r="AU513" s="218" t="s">
        <v>86</v>
      </c>
      <c r="AV513" s="13" t="s">
        <v>84</v>
      </c>
      <c r="AW513" s="13" t="s">
        <v>32</v>
      </c>
      <c r="AX513" s="13" t="s">
        <v>77</v>
      </c>
      <c r="AY513" s="218" t="s">
        <v>151</v>
      </c>
    </row>
    <row r="514" spans="1:65" s="14" customFormat="1" ht="11.25" x14ac:dyDescent="0.2">
      <c r="B514" s="219"/>
      <c r="C514" s="220"/>
      <c r="D514" s="204" t="s">
        <v>162</v>
      </c>
      <c r="E514" s="221" t="s">
        <v>1</v>
      </c>
      <c r="F514" s="222" t="s">
        <v>964</v>
      </c>
      <c r="G514" s="220"/>
      <c r="H514" s="223">
        <v>12.5</v>
      </c>
      <c r="I514" s="224"/>
      <c r="J514" s="220"/>
      <c r="K514" s="220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162</v>
      </c>
      <c r="AU514" s="229" t="s">
        <v>86</v>
      </c>
      <c r="AV514" s="14" t="s">
        <v>86</v>
      </c>
      <c r="AW514" s="14" t="s">
        <v>32</v>
      </c>
      <c r="AX514" s="14" t="s">
        <v>77</v>
      </c>
      <c r="AY514" s="229" t="s">
        <v>151</v>
      </c>
    </row>
    <row r="515" spans="1:65" s="2" customFormat="1" ht="16.5" customHeight="1" x14ac:dyDescent="0.2">
      <c r="A515" s="34"/>
      <c r="B515" s="35"/>
      <c r="C515" s="231" t="s">
        <v>647</v>
      </c>
      <c r="D515" s="231" t="s">
        <v>266</v>
      </c>
      <c r="E515" s="232" t="s">
        <v>965</v>
      </c>
      <c r="F515" s="233" t="s">
        <v>966</v>
      </c>
      <c r="G515" s="234" t="s">
        <v>283</v>
      </c>
      <c r="H515" s="235">
        <v>12.75</v>
      </c>
      <c r="I515" s="236"/>
      <c r="J515" s="237">
        <f>ROUND(I515*H515,2)</f>
        <v>0</v>
      </c>
      <c r="K515" s="233" t="s">
        <v>157</v>
      </c>
      <c r="L515" s="238"/>
      <c r="M515" s="239" t="s">
        <v>1</v>
      </c>
      <c r="N515" s="240" t="s">
        <v>42</v>
      </c>
      <c r="O515" s="71"/>
      <c r="P515" s="200">
        <f>O515*H515</f>
        <v>0</v>
      </c>
      <c r="Q515" s="200">
        <v>2.4E-2</v>
      </c>
      <c r="R515" s="200">
        <f>Q515*H515</f>
        <v>0.30599999999999999</v>
      </c>
      <c r="S515" s="200">
        <v>0</v>
      </c>
      <c r="T515" s="201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02" t="s">
        <v>221</v>
      </c>
      <c r="AT515" s="202" t="s">
        <v>266</v>
      </c>
      <c r="AU515" s="202" t="s">
        <v>86</v>
      </c>
      <c r="AY515" s="17" t="s">
        <v>151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17" t="s">
        <v>84</v>
      </c>
      <c r="BK515" s="203">
        <f>ROUND(I515*H515,2)</f>
        <v>0</v>
      </c>
      <c r="BL515" s="17" t="s">
        <v>158</v>
      </c>
      <c r="BM515" s="202" t="s">
        <v>967</v>
      </c>
    </row>
    <row r="516" spans="1:65" s="2" customFormat="1" ht="11.25" x14ac:dyDescent="0.2">
      <c r="A516" s="34"/>
      <c r="B516" s="35"/>
      <c r="C516" s="36"/>
      <c r="D516" s="204" t="s">
        <v>160</v>
      </c>
      <c r="E516" s="36"/>
      <c r="F516" s="205" t="s">
        <v>966</v>
      </c>
      <c r="G516" s="36"/>
      <c r="H516" s="36"/>
      <c r="I516" s="206"/>
      <c r="J516" s="36"/>
      <c r="K516" s="36"/>
      <c r="L516" s="39"/>
      <c r="M516" s="207"/>
      <c r="N516" s="208"/>
      <c r="O516" s="71"/>
      <c r="P516" s="71"/>
      <c r="Q516" s="71"/>
      <c r="R516" s="71"/>
      <c r="S516" s="71"/>
      <c r="T516" s="72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7" t="s">
        <v>160</v>
      </c>
      <c r="AU516" s="17" t="s">
        <v>86</v>
      </c>
    </row>
    <row r="517" spans="1:65" s="14" customFormat="1" ht="11.25" x14ac:dyDescent="0.2">
      <c r="B517" s="219"/>
      <c r="C517" s="220"/>
      <c r="D517" s="204" t="s">
        <v>162</v>
      </c>
      <c r="E517" s="220"/>
      <c r="F517" s="222" t="s">
        <v>968</v>
      </c>
      <c r="G517" s="220"/>
      <c r="H517" s="223">
        <v>12.75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162</v>
      </c>
      <c r="AU517" s="229" t="s">
        <v>86</v>
      </c>
      <c r="AV517" s="14" t="s">
        <v>86</v>
      </c>
      <c r="AW517" s="14" t="s">
        <v>4</v>
      </c>
      <c r="AX517" s="14" t="s">
        <v>84</v>
      </c>
      <c r="AY517" s="229" t="s">
        <v>151</v>
      </c>
    </row>
    <row r="518" spans="1:65" s="2" customFormat="1" ht="16.5" customHeight="1" x14ac:dyDescent="0.2">
      <c r="A518" s="34"/>
      <c r="B518" s="35"/>
      <c r="C518" s="191" t="s">
        <v>969</v>
      </c>
      <c r="D518" s="191" t="s">
        <v>153</v>
      </c>
      <c r="E518" s="192" t="s">
        <v>970</v>
      </c>
      <c r="F518" s="193" t="s">
        <v>971</v>
      </c>
      <c r="G518" s="194" t="s">
        <v>156</v>
      </c>
      <c r="H518" s="195">
        <v>482</v>
      </c>
      <c r="I518" s="196"/>
      <c r="J518" s="197">
        <f>ROUND(I518*H518,2)</f>
        <v>0</v>
      </c>
      <c r="K518" s="193" t="s">
        <v>157</v>
      </c>
      <c r="L518" s="39"/>
      <c r="M518" s="198" t="s">
        <v>1</v>
      </c>
      <c r="N518" s="199" t="s">
        <v>42</v>
      </c>
      <c r="O518" s="71"/>
      <c r="P518" s="200">
        <f>O518*H518</f>
        <v>0</v>
      </c>
      <c r="Q518" s="200">
        <v>0</v>
      </c>
      <c r="R518" s="200">
        <f>Q518*H518</f>
        <v>0</v>
      </c>
      <c r="S518" s="200">
        <v>0</v>
      </c>
      <c r="T518" s="201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02" t="s">
        <v>158</v>
      </c>
      <c r="AT518" s="202" t="s">
        <v>153</v>
      </c>
      <c r="AU518" s="202" t="s">
        <v>86</v>
      </c>
      <c r="AY518" s="17" t="s">
        <v>151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17" t="s">
        <v>84</v>
      </c>
      <c r="BK518" s="203">
        <f>ROUND(I518*H518,2)</f>
        <v>0</v>
      </c>
      <c r="BL518" s="17" t="s">
        <v>158</v>
      </c>
      <c r="BM518" s="202" t="s">
        <v>972</v>
      </c>
    </row>
    <row r="519" spans="1:65" s="2" customFormat="1" ht="19.5" x14ac:dyDescent="0.2">
      <c r="A519" s="34"/>
      <c r="B519" s="35"/>
      <c r="C519" s="36"/>
      <c r="D519" s="204" t="s">
        <v>160</v>
      </c>
      <c r="E519" s="36"/>
      <c r="F519" s="205" t="s">
        <v>973</v>
      </c>
      <c r="G519" s="36"/>
      <c r="H519" s="36"/>
      <c r="I519" s="206"/>
      <c r="J519" s="36"/>
      <c r="K519" s="36"/>
      <c r="L519" s="39"/>
      <c r="M519" s="207"/>
      <c r="N519" s="208"/>
      <c r="O519" s="71"/>
      <c r="P519" s="71"/>
      <c r="Q519" s="71"/>
      <c r="R519" s="71"/>
      <c r="S519" s="71"/>
      <c r="T519" s="72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160</v>
      </c>
      <c r="AU519" s="17" t="s">
        <v>86</v>
      </c>
    </row>
    <row r="520" spans="1:65" s="13" customFormat="1" ht="11.25" x14ac:dyDescent="0.2">
      <c r="B520" s="209"/>
      <c r="C520" s="210"/>
      <c r="D520" s="204" t="s">
        <v>162</v>
      </c>
      <c r="E520" s="211" t="s">
        <v>1</v>
      </c>
      <c r="F520" s="212" t="s">
        <v>659</v>
      </c>
      <c r="G520" s="210"/>
      <c r="H520" s="211" t="s">
        <v>1</v>
      </c>
      <c r="I520" s="213"/>
      <c r="J520" s="210"/>
      <c r="K520" s="210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162</v>
      </c>
      <c r="AU520" s="218" t="s">
        <v>86</v>
      </c>
      <c r="AV520" s="13" t="s">
        <v>84</v>
      </c>
      <c r="AW520" s="13" t="s">
        <v>32</v>
      </c>
      <c r="AX520" s="13" t="s">
        <v>77</v>
      </c>
      <c r="AY520" s="218" t="s">
        <v>151</v>
      </c>
    </row>
    <row r="521" spans="1:65" s="13" customFormat="1" ht="11.25" x14ac:dyDescent="0.2">
      <c r="B521" s="209"/>
      <c r="C521" s="210"/>
      <c r="D521" s="204" t="s">
        <v>162</v>
      </c>
      <c r="E521" s="211" t="s">
        <v>1</v>
      </c>
      <c r="F521" s="212" t="s">
        <v>761</v>
      </c>
      <c r="G521" s="210"/>
      <c r="H521" s="211" t="s">
        <v>1</v>
      </c>
      <c r="I521" s="213"/>
      <c r="J521" s="210"/>
      <c r="K521" s="210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162</v>
      </c>
      <c r="AU521" s="218" t="s">
        <v>86</v>
      </c>
      <c r="AV521" s="13" t="s">
        <v>84</v>
      </c>
      <c r="AW521" s="13" t="s">
        <v>32</v>
      </c>
      <c r="AX521" s="13" t="s">
        <v>77</v>
      </c>
      <c r="AY521" s="218" t="s">
        <v>151</v>
      </c>
    </row>
    <row r="522" spans="1:65" s="13" customFormat="1" ht="11.25" x14ac:dyDescent="0.2">
      <c r="B522" s="209"/>
      <c r="C522" s="210"/>
      <c r="D522" s="204" t="s">
        <v>162</v>
      </c>
      <c r="E522" s="211" t="s">
        <v>1</v>
      </c>
      <c r="F522" s="212" t="s">
        <v>816</v>
      </c>
      <c r="G522" s="210"/>
      <c r="H522" s="211" t="s">
        <v>1</v>
      </c>
      <c r="I522" s="213"/>
      <c r="J522" s="210"/>
      <c r="K522" s="210"/>
      <c r="L522" s="214"/>
      <c r="M522" s="215"/>
      <c r="N522" s="216"/>
      <c r="O522" s="216"/>
      <c r="P522" s="216"/>
      <c r="Q522" s="216"/>
      <c r="R522" s="216"/>
      <c r="S522" s="216"/>
      <c r="T522" s="217"/>
      <c r="AT522" s="218" t="s">
        <v>162</v>
      </c>
      <c r="AU522" s="218" t="s">
        <v>86</v>
      </c>
      <c r="AV522" s="13" t="s">
        <v>84</v>
      </c>
      <c r="AW522" s="13" t="s">
        <v>32</v>
      </c>
      <c r="AX522" s="13" t="s">
        <v>77</v>
      </c>
      <c r="AY522" s="218" t="s">
        <v>151</v>
      </c>
    </row>
    <row r="523" spans="1:65" s="14" customFormat="1" ht="11.25" x14ac:dyDescent="0.2">
      <c r="B523" s="219"/>
      <c r="C523" s="220"/>
      <c r="D523" s="204" t="s">
        <v>162</v>
      </c>
      <c r="E523" s="221" t="s">
        <v>1</v>
      </c>
      <c r="F523" s="222" t="s">
        <v>762</v>
      </c>
      <c r="G523" s="220"/>
      <c r="H523" s="223">
        <v>482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162</v>
      </c>
      <c r="AU523" s="229" t="s">
        <v>86</v>
      </c>
      <c r="AV523" s="14" t="s">
        <v>86</v>
      </c>
      <c r="AW523" s="14" t="s">
        <v>32</v>
      </c>
      <c r="AX523" s="14" t="s">
        <v>77</v>
      </c>
      <c r="AY523" s="229" t="s">
        <v>151</v>
      </c>
    </row>
    <row r="524" spans="1:65" s="12" customFormat="1" ht="22.9" customHeight="1" x14ac:dyDescent="0.2">
      <c r="B524" s="175"/>
      <c r="C524" s="176"/>
      <c r="D524" s="177" t="s">
        <v>76</v>
      </c>
      <c r="E524" s="189" t="s">
        <v>422</v>
      </c>
      <c r="F524" s="189" t="s">
        <v>423</v>
      </c>
      <c r="G524" s="176"/>
      <c r="H524" s="176"/>
      <c r="I524" s="179"/>
      <c r="J524" s="190">
        <f>BK524</f>
        <v>0</v>
      </c>
      <c r="K524" s="176"/>
      <c r="L524" s="181"/>
      <c r="M524" s="182"/>
      <c r="N524" s="183"/>
      <c r="O524" s="183"/>
      <c r="P524" s="184">
        <f>SUM(P525:P550)</f>
        <v>0</v>
      </c>
      <c r="Q524" s="183"/>
      <c r="R524" s="184">
        <f>SUM(R525:R550)</f>
        <v>0</v>
      </c>
      <c r="S524" s="183"/>
      <c r="T524" s="185">
        <f>SUM(T525:T550)</f>
        <v>0</v>
      </c>
      <c r="AR524" s="186" t="s">
        <v>84</v>
      </c>
      <c r="AT524" s="187" t="s">
        <v>76</v>
      </c>
      <c r="AU524" s="187" t="s">
        <v>84</v>
      </c>
      <c r="AY524" s="186" t="s">
        <v>151</v>
      </c>
      <c r="BK524" s="188">
        <f>SUM(BK525:BK550)</f>
        <v>0</v>
      </c>
    </row>
    <row r="525" spans="1:65" s="2" customFormat="1" ht="16.5" customHeight="1" x14ac:dyDescent="0.2">
      <c r="A525" s="34"/>
      <c r="B525" s="35"/>
      <c r="C525" s="191" t="s">
        <v>974</v>
      </c>
      <c r="D525" s="191" t="s">
        <v>153</v>
      </c>
      <c r="E525" s="192" t="s">
        <v>975</v>
      </c>
      <c r="F525" s="193" t="s">
        <v>976</v>
      </c>
      <c r="G525" s="194" t="s">
        <v>269</v>
      </c>
      <c r="H525" s="195">
        <v>861.9</v>
      </c>
      <c r="I525" s="196"/>
      <c r="J525" s="197">
        <f>ROUND(I525*H525,2)</f>
        <v>0</v>
      </c>
      <c r="K525" s="193" t="s">
        <v>157</v>
      </c>
      <c r="L525" s="39"/>
      <c r="M525" s="198" t="s">
        <v>1</v>
      </c>
      <c r="N525" s="199" t="s">
        <v>42</v>
      </c>
      <c r="O525" s="71"/>
      <c r="P525" s="200">
        <f>O525*H525</f>
        <v>0</v>
      </c>
      <c r="Q525" s="200">
        <v>0</v>
      </c>
      <c r="R525" s="200">
        <f>Q525*H525</f>
        <v>0</v>
      </c>
      <c r="S525" s="200">
        <v>0</v>
      </c>
      <c r="T525" s="201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02" t="s">
        <v>158</v>
      </c>
      <c r="AT525" s="202" t="s">
        <v>153</v>
      </c>
      <c r="AU525" s="202" t="s">
        <v>86</v>
      </c>
      <c r="AY525" s="17" t="s">
        <v>151</v>
      </c>
      <c r="BE525" s="203">
        <f>IF(N525="základní",J525,0)</f>
        <v>0</v>
      </c>
      <c r="BF525" s="203">
        <f>IF(N525="snížená",J525,0)</f>
        <v>0</v>
      </c>
      <c r="BG525" s="203">
        <f>IF(N525="zákl. přenesená",J525,0)</f>
        <v>0</v>
      </c>
      <c r="BH525" s="203">
        <f>IF(N525="sníž. přenesená",J525,0)</f>
        <v>0</v>
      </c>
      <c r="BI525" s="203">
        <f>IF(N525="nulová",J525,0)</f>
        <v>0</v>
      </c>
      <c r="BJ525" s="17" t="s">
        <v>84</v>
      </c>
      <c r="BK525" s="203">
        <f>ROUND(I525*H525,2)</f>
        <v>0</v>
      </c>
      <c r="BL525" s="17" t="s">
        <v>158</v>
      </c>
      <c r="BM525" s="202" t="s">
        <v>977</v>
      </c>
    </row>
    <row r="526" spans="1:65" s="2" customFormat="1" ht="11.25" x14ac:dyDescent="0.2">
      <c r="A526" s="34"/>
      <c r="B526" s="35"/>
      <c r="C526" s="36"/>
      <c r="D526" s="204" t="s">
        <v>160</v>
      </c>
      <c r="E526" s="36"/>
      <c r="F526" s="205" t="s">
        <v>978</v>
      </c>
      <c r="G526" s="36"/>
      <c r="H526" s="36"/>
      <c r="I526" s="206"/>
      <c r="J526" s="36"/>
      <c r="K526" s="36"/>
      <c r="L526" s="39"/>
      <c r="M526" s="207"/>
      <c r="N526" s="208"/>
      <c r="O526" s="71"/>
      <c r="P526" s="71"/>
      <c r="Q526" s="71"/>
      <c r="R526" s="71"/>
      <c r="S526" s="71"/>
      <c r="T526" s="72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160</v>
      </c>
      <c r="AU526" s="17" t="s">
        <v>86</v>
      </c>
    </row>
    <row r="527" spans="1:65" s="14" customFormat="1" ht="11.25" x14ac:dyDescent="0.2">
      <c r="B527" s="219"/>
      <c r="C527" s="220"/>
      <c r="D527" s="204" t="s">
        <v>162</v>
      </c>
      <c r="E527" s="221" t="s">
        <v>1</v>
      </c>
      <c r="F527" s="222" t="s">
        <v>979</v>
      </c>
      <c r="G527" s="220"/>
      <c r="H527" s="223">
        <v>737.1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162</v>
      </c>
      <c r="AU527" s="229" t="s">
        <v>86</v>
      </c>
      <c r="AV527" s="14" t="s">
        <v>86</v>
      </c>
      <c r="AW527" s="14" t="s">
        <v>32</v>
      </c>
      <c r="AX527" s="14" t="s">
        <v>77</v>
      </c>
      <c r="AY527" s="229" t="s">
        <v>151</v>
      </c>
    </row>
    <row r="528" spans="1:65" s="14" customFormat="1" ht="11.25" x14ac:dyDescent="0.2">
      <c r="B528" s="219"/>
      <c r="C528" s="220"/>
      <c r="D528" s="204" t="s">
        <v>162</v>
      </c>
      <c r="E528" s="221" t="s">
        <v>1</v>
      </c>
      <c r="F528" s="222" t="s">
        <v>980</v>
      </c>
      <c r="G528" s="220"/>
      <c r="H528" s="223">
        <v>124.8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162</v>
      </c>
      <c r="AU528" s="229" t="s">
        <v>86</v>
      </c>
      <c r="AV528" s="14" t="s">
        <v>86</v>
      </c>
      <c r="AW528" s="14" t="s">
        <v>32</v>
      </c>
      <c r="AX528" s="14" t="s">
        <v>77</v>
      </c>
      <c r="AY528" s="229" t="s">
        <v>151</v>
      </c>
    </row>
    <row r="529" spans="1:65" s="15" customFormat="1" ht="11.25" x14ac:dyDescent="0.2">
      <c r="B529" s="244"/>
      <c r="C529" s="245"/>
      <c r="D529" s="204" t="s">
        <v>162</v>
      </c>
      <c r="E529" s="246" t="s">
        <v>1</v>
      </c>
      <c r="F529" s="247" t="s">
        <v>981</v>
      </c>
      <c r="G529" s="245"/>
      <c r="H529" s="248">
        <v>861.9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AT529" s="254" t="s">
        <v>162</v>
      </c>
      <c r="AU529" s="254" t="s">
        <v>86</v>
      </c>
      <c r="AV529" s="15" t="s">
        <v>158</v>
      </c>
      <c r="AW529" s="15" t="s">
        <v>32</v>
      </c>
      <c r="AX529" s="15" t="s">
        <v>84</v>
      </c>
      <c r="AY529" s="254" t="s">
        <v>151</v>
      </c>
    </row>
    <row r="530" spans="1:65" s="2" customFormat="1" ht="16.5" customHeight="1" x14ac:dyDescent="0.2">
      <c r="A530" s="34"/>
      <c r="B530" s="35"/>
      <c r="C530" s="191" t="s">
        <v>686</v>
      </c>
      <c r="D530" s="191" t="s">
        <v>153</v>
      </c>
      <c r="E530" s="192" t="s">
        <v>982</v>
      </c>
      <c r="F530" s="193" t="s">
        <v>983</v>
      </c>
      <c r="G530" s="194" t="s">
        <v>269</v>
      </c>
      <c r="H530" s="195">
        <v>20685.599999999999</v>
      </c>
      <c r="I530" s="196"/>
      <c r="J530" s="197">
        <f>ROUND(I530*H530,2)</f>
        <v>0</v>
      </c>
      <c r="K530" s="193" t="s">
        <v>157</v>
      </c>
      <c r="L530" s="39"/>
      <c r="M530" s="198" t="s">
        <v>1</v>
      </c>
      <c r="N530" s="199" t="s">
        <v>42</v>
      </c>
      <c r="O530" s="71"/>
      <c r="P530" s="200">
        <f>O530*H530</f>
        <v>0</v>
      </c>
      <c r="Q530" s="200">
        <v>0</v>
      </c>
      <c r="R530" s="200">
        <f>Q530*H530</f>
        <v>0</v>
      </c>
      <c r="S530" s="200">
        <v>0</v>
      </c>
      <c r="T530" s="201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2" t="s">
        <v>158</v>
      </c>
      <c r="AT530" s="202" t="s">
        <v>153</v>
      </c>
      <c r="AU530" s="202" t="s">
        <v>86</v>
      </c>
      <c r="AY530" s="17" t="s">
        <v>151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17" t="s">
        <v>84</v>
      </c>
      <c r="BK530" s="203">
        <f>ROUND(I530*H530,2)</f>
        <v>0</v>
      </c>
      <c r="BL530" s="17" t="s">
        <v>158</v>
      </c>
      <c r="BM530" s="202" t="s">
        <v>984</v>
      </c>
    </row>
    <row r="531" spans="1:65" s="2" customFormat="1" ht="11.25" x14ac:dyDescent="0.2">
      <c r="A531" s="34"/>
      <c r="B531" s="35"/>
      <c r="C531" s="36"/>
      <c r="D531" s="204" t="s">
        <v>160</v>
      </c>
      <c r="E531" s="36"/>
      <c r="F531" s="205" t="s">
        <v>985</v>
      </c>
      <c r="G531" s="36"/>
      <c r="H531" s="36"/>
      <c r="I531" s="206"/>
      <c r="J531" s="36"/>
      <c r="K531" s="36"/>
      <c r="L531" s="39"/>
      <c r="M531" s="207"/>
      <c r="N531" s="208"/>
      <c r="O531" s="71"/>
      <c r="P531" s="71"/>
      <c r="Q531" s="71"/>
      <c r="R531" s="71"/>
      <c r="S531" s="71"/>
      <c r="T531" s="72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160</v>
      </c>
      <c r="AU531" s="17" t="s">
        <v>86</v>
      </c>
    </row>
    <row r="532" spans="1:65" s="14" customFormat="1" ht="11.25" x14ac:dyDescent="0.2">
      <c r="B532" s="219"/>
      <c r="C532" s="220"/>
      <c r="D532" s="204" t="s">
        <v>162</v>
      </c>
      <c r="E532" s="221" t="s">
        <v>1</v>
      </c>
      <c r="F532" s="222" t="s">
        <v>979</v>
      </c>
      <c r="G532" s="220"/>
      <c r="H532" s="223">
        <v>737.1</v>
      </c>
      <c r="I532" s="224"/>
      <c r="J532" s="220"/>
      <c r="K532" s="220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162</v>
      </c>
      <c r="AU532" s="229" t="s">
        <v>86</v>
      </c>
      <c r="AV532" s="14" t="s">
        <v>86</v>
      </c>
      <c r="AW532" s="14" t="s">
        <v>32</v>
      </c>
      <c r="AX532" s="14" t="s">
        <v>77</v>
      </c>
      <c r="AY532" s="229" t="s">
        <v>151</v>
      </c>
    </row>
    <row r="533" spans="1:65" s="14" customFormat="1" ht="11.25" x14ac:dyDescent="0.2">
      <c r="B533" s="219"/>
      <c r="C533" s="220"/>
      <c r="D533" s="204" t="s">
        <v>162</v>
      </c>
      <c r="E533" s="221" t="s">
        <v>1</v>
      </c>
      <c r="F533" s="222" t="s">
        <v>980</v>
      </c>
      <c r="G533" s="220"/>
      <c r="H533" s="223">
        <v>124.8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162</v>
      </c>
      <c r="AU533" s="229" t="s">
        <v>86</v>
      </c>
      <c r="AV533" s="14" t="s">
        <v>86</v>
      </c>
      <c r="AW533" s="14" t="s">
        <v>32</v>
      </c>
      <c r="AX533" s="14" t="s">
        <v>77</v>
      </c>
      <c r="AY533" s="229" t="s">
        <v>151</v>
      </c>
    </row>
    <row r="534" spans="1:65" s="15" customFormat="1" ht="11.25" x14ac:dyDescent="0.2">
      <c r="B534" s="244"/>
      <c r="C534" s="245"/>
      <c r="D534" s="204" t="s">
        <v>162</v>
      </c>
      <c r="E534" s="246" t="s">
        <v>1</v>
      </c>
      <c r="F534" s="247" t="s">
        <v>981</v>
      </c>
      <c r="G534" s="245"/>
      <c r="H534" s="248">
        <v>861.9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AT534" s="254" t="s">
        <v>162</v>
      </c>
      <c r="AU534" s="254" t="s">
        <v>86</v>
      </c>
      <c r="AV534" s="15" t="s">
        <v>158</v>
      </c>
      <c r="AW534" s="15" t="s">
        <v>32</v>
      </c>
      <c r="AX534" s="15" t="s">
        <v>84</v>
      </c>
      <c r="AY534" s="254" t="s">
        <v>151</v>
      </c>
    </row>
    <row r="535" spans="1:65" s="14" customFormat="1" ht="11.25" x14ac:dyDescent="0.2">
      <c r="B535" s="219"/>
      <c r="C535" s="220"/>
      <c r="D535" s="204" t="s">
        <v>162</v>
      </c>
      <c r="E535" s="220"/>
      <c r="F535" s="222" t="s">
        <v>986</v>
      </c>
      <c r="G535" s="220"/>
      <c r="H535" s="223">
        <v>20685.599999999999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162</v>
      </c>
      <c r="AU535" s="229" t="s">
        <v>86</v>
      </c>
      <c r="AV535" s="14" t="s">
        <v>86</v>
      </c>
      <c r="AW535" s="14" t="s">
        <v>4</v>
      </c>
      <c r="AX535" s="14" t="s">
        <v>84</v>
      </c>
      <c r="AY535" s="229" t="s">
        <v>151</v>
      </c>
    </row>
    <row r="536" spans="1:65" s="2" customFormat="1" ht="16.5" customHeight="1" x14ac:dyDescent="0.2">
      <c r="A536" s="34"/>
      <c r="B536" s="35"/>
      <c r="C536" s="191" t="s">
        <v>987</v>
      </c>
      <c r="D536" s="191" t="s">
        <v>153</v>
      </c>
      <c r="E536" s="192" t="s">
        <v>988</v>
      </c>
      <c r="F536" s="193" t="s">
        <v>989</v>
      </c>
      <c r="G536" s="194" t="s">
        <v>269</v>
      </c>
      <c r="H536" s="195">
        <v>161.19999999999999</v>
      </c>
      <c r="I536" s="196"/>
      <c r="J536" s="197">
        <f>ROUND(I536*H536,2)</f>
        <v>0</v>
      </c>
      <c r="K536" s="193" t="s">
        <v>157</v>
      </c>
      <c r="L536" s="39"/>
      <c r="M536" s="198" t="s">
        <v>1</v>
      </c>
      <c r="N536" s="199" t="s">
        <v>42</v>
      </c>
      <c r="O536" s="71"/>
      <c r="P536" s="200">
        <f>O536*H536</f>
        <v>0</v>
      </c>
      <c r="Q536" s="200">
        <v>0</v>
      </c>
      <c r="R536" s="200">
        <f>Q536*H536</f>
        <v>0</v>
      </c>
      <c r="S536" s="200">
        <v>0</v>
      </c>
      <c r="T536" s="201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02" t="s">
        <v>158</v>
      </c>
      <c r="AT536" s="202" t="s">
        <v>153</v>
      </c>
      <c r="AU536" s="202" t="s">
        <v>86</v>
      </c>
      <c r="AY536" s="17" t="s">
        <v>151</v>
      </c>
      <c r="BE536" s="203">
        <f>IF(N536="základní",J536,0)</f>
        <v>0</v>
      </c>
      <c r="BF536" s="203">
        <f>IF(N536="snížená",J536,0)</f>
        <v>0</v>
      </c>
      <c r="BG536" s="203">
        <f>IF(N536="zákl. přenesená",J536,0)</f>
        <v>0</v>
      </c>
      <c r="BH536" s="203">
        <f>IF(N536="sníž. přenesená",J536,0)</f>
        <v>0</v>
      </c>
      <c r="BI536" s="203">
        <f>IF(N536="nulová",J536,0)</f>
        <v>0</v>
      </c>
      <c r="BJ536" s="17" t="s">
        <v>84</v>
      </c>
      <c r="BK536" s="203">
        <f>ROUND(I536*H536,2)</f>
        <v>0</v>
      </c>
      <c r="BL536" s="17" t="s">
        <v>158</v>
      </c>
      <c r="BM536" s="202" t="s">
        <v>990</v>
      </c>
    </row>
    <row r="537" spans="1:65" s="2" customFormat="1" ht="11.25" x14ac:dyDescent="0.2">
      <c r="A537" s="34"/>
      <c r="B537" s="35"/>
      <c r="C537" s="36"/>
      <c r="D537" s="204" t="s">
        <v>160</v>
      </c>
      <c r="E537" s="36"/>
      <c r="F537" s="205" t="s">
        <v>991</v>
      </c>
      <c r="G537" s="36"/>
      <c r="H537" s="36"/>
      <c r="I537" s="206"/>
      <c r="J537" s="36"/>
      <c r="K537" s="36"/>
      <c r="L537" s="39"/>
      <c r="M537" s="207"/>
      <c r="N537" s="208"/>
      <c r="O537" s="71"/>
      <c r="P537" s="71"/>
      <c r="Q537" s="71"/>
      <c r="R537" s="71"/>
      <c r="S537" s="71"/>
      <c r="T537" s="72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160</v>
      </c>
      <c r="AU537" s="17" t="s">
        <v>86</v>
      </c>
    </row>
    <row r="538" spans="1:65" s="15" customFormat="1" ht="11.25" x14ac:dyDescent="0.2">
      <c r="B538" s="244"/>
      <c r="C538" s="245"/>
      <c r="D538" s="204" t="s">
        <v>162</v>
      </c>
      <c r="E538" s="246" t="s">
        <v>1</v>
      </c>
      <c r="F538" s="247" t="s">
        <v>981</v>
      </c>
      <c r="G538" s="245"/>
      <c r="H538" s="248">
        <v>161.19999999999999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AT538" s="254" t="s">
        <v>162</v>
      </c>
      <c r="AU538" s="254" t="s">
        <v>86</v>
      </c>
      <c r="AV538" s="15" t="s">
        <v>158</v>
      </c>
      <c r="AW538" s="15" t="s">
        <v>32</v>
      </c>
      <c r="AX538" s="15" t="s">
        <v>77</v>
      </c>
      <c r="AY538" s="254" t="s">
        <v>151</v>
      </c>
    </row>
    <row r="539" spans="1:65" s="2" customFormat="1" ht="16.5" customHeight="1" x14ac:dyDescent="0.2">
      <c r="A539" s="34"/>
      <c r="B539" s="35"/>
      <c r="C539" s="191" t="s">
        <v>992</v>
      </c>
      <c r="D539" s="191" t="s">
        <v>153</v>
      </c>
      <c r="E539" s="192" t="s">
        <v>993</v>
      </c>
      <c r="F539" s="193" t="s">
        <v>994</v>
      </c>
      <c r="G539" s="194" t="s">
        <v>269</v>
      </c>
      <c r="H539" s="195">
        <v>3868.8</v>
      </c>
      <c r="I539" s="196"/>
      <c r="J539" s="197">
        <f>ROUND(I539*H539,2)</f>
        <v>0</v>
      </c>
      <c r="K539" s="193" t="s">
        <v>157</v>
      </c>
      <c r="L539" s="39"/>
      <c r="M539" s="198" t="s">
        <v>1</v>
      </c>
      <c r="N539" s="199" t="s">
        <v>42</v>
      </c>
      <c r="O539" s="71"/>
      <c r="P539" s="200">
        <f>O539*H539</f>
        <v>0</v>
      </c>
      <c r="Q539" s="200">
        <v>0</v>
      </c>
      <c r="R539" s="200">
        <f>Q539*H539</f>
        <v>0</v>
      </c>
      <c r="S539" s="200">
        <v>0</v>
      </c>
      <c r="T539" s="201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02" t="s">
        <v>158</v>
      </c>
      <c r="AT539" s="202" t="s">
        <v>153</v>
      </c>
      <c r="AU539" s="202" t="s">
        <v>86</v>
      </c>
      <c r="AY539" s="17" t="s">
        <v>151</v>
      </c>
      <c r="BE539" s="203">
        <f>IF(N539="základní",J539,0)</f>
        <v>0</v>
      </c>
      <c r="BF539" s="203">
        <f>IF(N539="snížená",J539,0)</f>
        <v>0</v>
      </c>
      <c r="BG539" s="203">
        <f>IF(N539="zákl. přenesená",J539,0)</f>
        <v>0</v>
      </c>
      <c r="BH539" s="203">
        <f>IF(N539="sníž. přenesená",J539,0)</f>
        <v>0</v>
      </c>
      <c r="BI539" s="203">
        <f>IF(N539="nulová",J539,0)</f>
        <v>0</v>
      </c>
      <c r="BJ539" s="17" t="s">
        <v>84</v>
      </c>
      <c r="BK539" s="203">
        <f>ROUND(I539*H539,2)</f>
        <v>0</v>
      </c>
      <c r="BL539" s="17" t="s">
        <v>158</v>
      </c>
      <c r="BM539" s="202" t="s">
        <v>995</v>
      </c>
    </row>
    <row r="540" spans="1:65" s="2" customFormat="1" ht="11.25" x14ac:dyDescent="0.2">
      <c r="A540" s="34"/>
      <c r="B540" s="35"/>
      <c r="C540" s="36"/>
      <c r="D540" s="204" t="s">
        <v>160</v>
      </c>
      <c r="E540" s="36"/>
      <c r="F540" s="205" t="s">
        <v>985</v>
      </c>
      <c r="G540" s="36"/>
      <c r="H540" s="36"/>
      <c r="I540" s="206"/>
      <c r="J540" s="36"/>
      <c r="K540" s="36"/>
      <c r="L540" s="39"/>
      <c r="M540" s="207"/>
      <c r="N540" s="208"/>
      <c r="O540" s="71"/>
      <c r="P540" s="71"/>
      <c r="Q540" s="71"/>
      <c r="R540" s="71"/>
      <c r="S540" s="71"/>
      <c r="T540" s="72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7" t="s">
        <v>160</v>
      </c>
      <c r="AU540" s="17" t="s">
        <v>86</v>
      </c>
    </row>
    <row r="541" spans="1:65" s="15" customFormat="1" ht="11.25" x14ac:dyDescent="0.2">
      <c r="B541" s="244"/>
      <c r="C541" s="245"/>
      <c r="D541" s="204" t="s">
        <v>162</v>
      </c>
      <c r="E541" s="246" t="s">
        <v>1</v>
      </c>
      <c r="F541" s="247" t="s">
        <v>981</v>
      </c>
      <c r="G541" s="245"/>
      <c r="H541" s="248">
        <v>161.19999999999999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AT541" s="254" t="s">
        <v>162</v>
      </c>
      <c r="AU541" s="254" t="s">
        <v>86</v>
      </c>
      <c r="AV541" s="15" t="s">
        <v>158</v>
      </c>
      <c r="AW541" s="15" t="s">
        <v>32</v>
      </c>
      <c r="AX541" s="15" t="s">
        <v>77</v>
      </c>
      <c r="AY541" s="254" t="s">
        <v>151</v>
      </c>
    </row>
    <row r="542" spans="1:65" s="14" customFormat="1" ht="11.25" x14ac:dyDescent="0.2">
      <c r="B542" s="219"/>
      <c r="C542" s="220"/>
      <c r="D542" s="204" t="s">
        <v>162</v>
      </c>
      <c r="E542" s="220"/>
      <c r="F542" s="222" t="s">
        <v>996</v>
      </c>
      <c r="G542" s="220"/>
      <c r="H542" s="223">
        <v>3868.8</v>
      </c>
      <c r="I542" s="224"/>
      <c r="J542" s="220"/>
      <c r="K542" s="220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162</v>
      </c>
      <c r="AU542" s="229" t="s">
        <v>86</v>
      </c>
      <c r="AV542" s="14" t="s">
        <v>86</v>
      </c>
      <c r="AW542" s="14" t="s">
        <v>4</v>
      </c>
      <c r="AX542" s="14" t="s">
        <v>84</v>
      </c>
      <c r="AY542" s="229" t="s">
        <v>151</v>
      </c>
    </row>
    <row r="543" spans="1:65" s="2" customFormat="1" ht="21.75" customHeight="1" x14ac:dyDescent="0.2">
      <c r="A543" s="34"/>
      <c r="B543" s="35"/>
      <c r="C543" s="191" t="s">
        <v>997</v>
      </c>
      <c r="D543" s="191" t="s">
        <v>153</v>
      </c>
      <c r="E543" s="192" t="s">
        <v>998</v>
      </c>
      <c r="F543" s="193" t="s">
        <v>999</v>
      </c>
      <c r="G543" s="194" t="s">
        <v>269</v>
      </c>
      <c r="H543" s="195">
        <v>124.8</v>
      </c>
      <c r="I543" s="196"/>
      <c r="J543" s="197">
        <f>ROUND(I543*H543,2)</f>
        <v>0</v>
      </c>
      <c r="K543" s="193" t="s">
        <v>157</v>
      </c>
      <c r="L543" s="39"/>
      <c r="M543" s="198" t="s">
        <v>1</v>
      </c>
      <c r="N543" s="199" t="s">
        <v>42</v>
      </c>
      <c r="O543" s="71"/>
      <c r="P543" s="200">
        <f>O543*H543</f>
        <v>0</v>
      </c>
      <c r="Q543" s="200">
        <v>0</v>
      </c>
      <c r="R543" s="200">
        <f>Q543*H543</f>
        <v>0</v>
      </c>
      <c r="S543" s="200">
        <v>0</v>
      </c>
      <c r="T543" s="201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02" t="s">
        <v>158</v>
      </c>
      <c r="AT543" s="202" t="s">
        <v>153</v>
      </c>
      <c r="AU543" s="202" t="s">
        <v>86</v>
      </c>
      <c r="AY543" s="17" t="s">
        <v>151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17" t="s">
        <v>84</v>
      </c>
      <c r="BK543" s="203">
        <f>ROUND(I543*H543,2)</f>
        <v>0</v>
      </c>
      <c r="BL543" s="17" t="s">
        <v>158</v>
      </c>
      <c r="BM543" s="202" t="s">
        <v>1000</v>
      </c>
    </row>
    <row r="544" spans="1:65" s="2" customFormat="1" ht="11.25" x14ac:dyDescent="0.2">
      <c r="A544" s="34"/>
      <c r="B544" s="35"/>
      <c r="C544" s="36"/>
      <c r="D544" s="204" t="s">
        <v>160</v>
      </c>
      <c r="E544" s="36"/>
      <c r="F544" s="205" t="s">
        <v>1001</v>
      </c>
      <c r="G544" s="36"/>
      <c r="H544" s="36"/>
      <c r="I544" s="206"/>
      <c r="J544" s="36"/>
      <c r="K544" s="36"/>
      <c r="L544" s="39"/>
      <c r="M544" s="207"/>
      <c r="N544" s="208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160</v>
      </c>
      <c r="AU544" s="17" t="s">
        <v>86</v>
      </c>
    </row>
    <row r="545" spans="1:65" s="14" customFormat="1" ht="11.25" x14ac:dyDescent="0.2">
      <c r="B545" s="219"/>
      <c r="C545" s="220"/>
      <c r="D545" s="204" t="s">
        <v>162</v>
      </c>
      <c r="E545" s="221" t="s">
        <v>1</v>
      </c>
      <c r="F545" s="222" t="s">
        <v>980</v>
      </c>
      <c r="G545" s="220"/>
      <c r="H545" s="223">
        <v>124.8</v>
      </c>
      <c r="I545" s="224"/>
      <c r="J545" s="220"/>
      <c r="K545" s="220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162</v>
      </c>
      <c r="AU545" s="229" t="s">
        <v>86</v>
      </c>
      <c r="AV545" s="14" t="s">
        <v>86</v>
      </c>
      <c r="AW545" s="14" t="s">
        <v>32</v>
      </c>
      <c r="AX545" s="14" t="s">
        <v>77</v>
      </c>
      <c r="AY545" s="229" t="s">
        <v>151</v>
      </c>
    </row>
    <row r="546" spans="1:65" s="2" customFormat="1" ht="16.5" customHeight="1" x14ac:dyDescent="0.2">
      <c r="A546" s="34"/>
      <c r="B546" s="35"/>
      <c r="C546" s="191" t="s">
        <v>1002</v>
      </c>
      <c r="D546" s="191" t="s">
        <v>153</v>
      </c>
      <c r="E546" s="192" t="s">
        <v>1003</v>
      </c>
      <c r="F546" s="193" t="s">
        <v>739</v>
      </c>
      <c r="G546" s="194" t="s">
        <v>269</v>
      </c>
      <c r="H546" s="195">
        <v>898.3</v>
      </c>
      <c r="I546" s="196"/>
      <c r="J546" s="197">
        <f>ROUND(I546*H546,2)</f>
        <v>0</v>
      </c>
      <c r="K546" s="193" t="s">
        <v>157</v>
      </c>
      <c r="L546" s="39"/>
      <c r="M546" s="198" t="s">
        <v>1</v>
      </c>
      <c r="N546" s="199" t="s">
        <v>42</v>
      </c>
      <c r="O546" s="71"/>
      <c r="P546" s="200">
        <f>O546*H546</f>
        <v>0</v>
      </c>
      <c r="Q546" s="200">
        <v>0</v>
      </c>
      <c r="R546" s="200">
        <f>Q546*H546</f>
        <v>0</v>
      </c>
      <c r="S546" s="200">
        <v>0</v>
      </c>
      <c r="T546" s="201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02" t="s">
        <v>158</v>
      </c>
      <c r="AT546" s="202" t="s">
        <v>153</v>
      </c>
      <c r="AU546" s="202" t="s">
        <v>86</v>
      </c>
      <c r="AY546" s="17" t="s">
        <v>151</v>
      </c>
      <c r="BE546" s="203">
        <f>IF(N546="základní",J546,0)</f>
        <v>0</v>
      </c>
      <c r="BF546" s="203">
        <f>IF(N546="snížená",J546,0)</f>
        <v>0</v>
      </c>
      <c r="BG546" s="203">
        <f>IF(N546="zákl. přenesená",J546,0)</f>
        <v>0</v>
      </c>
      <c r="BH546" s="203">
        <f>IF(N546="sníž. přenesená",J546,0)</f>
        <v>0</v>
      </c>
      <c r="BI546" s="203">
        <f>IF(N546="nulová",J546,0)</f>
        <v>0</v>
      </c>
      <c r="BJ546" s="17" t="s">
        <v>84</v>
      </c>
      <c r="BK546" s="203">
        <f>ROUND(I546*H546,2)</f>
        <v>0</v>
      </c>
      <c r="BL546" s="17" t="s">
        <v>158</v>
      </c>
      <c r="BM546" s="202" t="s">
        <v>1004</v>
      </c>
    </row>
    <row r="547" spans="1:65" s="2" customFormat="1" ht="11.25" x14ac:dyDescent="0.2">
      <c r="A547" s="34"/>
      <c r="B547" s="35"/>
      <c r="C547" s="36"/>
      <c r="D547" s="204" t="s">
        <v>160</v>
      </c>
      <c r="E547" s="36"/>
      <c r="F547" s="205" t="s">
        <v>741</v>
      </c>
      <c r="G547" s="36"/>
      <c r="H547" s="36"/>
      <c r="I547" s="206"/>
      <c r="J547" s="36"/>
      <c r="K547" s="36"/>
      <c r="L547" s="39"/>
      <c r="M547" s="207"/>
      <c r="N547" s="208"/>
      <c r="O547" s="71"/>
      <c r="P547" s="71"/>
      <c r="Q547" s="71"/>
      <c r="R547" s="71"/>
      <c r="S547" s="71"/>
      <c r="T547" s="72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160</v>
      </c>
      <c r="AU547" s="17" t="s">
        <v>86</v>
      </c>
    </row>
    <row r="548" spans="1:65" s="14" customFormat="1" ht="11.25" x14ac:dyDescent="0.2">
      <c r="B548" s="219"/>
      <c r="C548" s="220"/>
      <c r="D548" s="204" t="s">
        <v>162</v>
      </c>
      <c r="E548" s="221" t="s">
        <v>1</v>
      </c>
      <c r="F548" s="222" t="s">
        <v>979</v>
      </c>
      <c r="G548" s="220"/>
      <c r="H548" s="223">
        <v>737.1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162</v>
      </c>
      <c r="AU548" s="229" t="s">
        <v>86</v>
      </c>
      <c r="AV548" s="14" t="s">
        <v>86</v>
      </c>
      <c r="AW548" s="14" t="s">
        <v>32</v>
      </c>
      <c r="AX548" s="14" t="s">
        <v>77</v>
      </c>
      <c r="AY548" s="229" t="s">
        <v>151</v>
      </c>
    </row>
    <row r="549" spans="1:65" s="14" customFormat="1" ht="11.25" x14ac:dyDescent="0.2">
      <c r="B549" s="219"/>
      <c r="C549" s="220"/>
      <c r="D549" s="204" t="s">
        <v>162</v>
      </c>
      <c r="E549" s="221" t="s">
        <v>1</v>
      </c>
      <c r="F549" s="222" t="s">
        <v>1005</v>
      </c>
      <c r="G549" s="220"/>
      <c r="H549" s="223">
        <v>161.19999999999999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162</v>
      </c>
      <c r="AU549" s="229" t="s">
        <v>86</v>
      </c>
      <c r="AV549" s="14" t="s">
        <v>86</v>
      </c>
      <c r="AW549" s="14" t="s">
        <v>32</v>
      </c>
      <c r="AX549" s="14" t="s">
        <v>77</v>
      </c>
      <c r="AY549" s="229" t="s">
        <v>151</v>
      </c>
    </row>
    <row r="550" spans="1:65" s="15" customFormat="1" ht="11.25" x14ac:dyDescent="0.2">
      <c r="B550" s="244"/>
      <c r="C550" s="245"/>
      <c r="D550" s="204" t="s">
        <v>162</v>
      </c>
      <c r="E550" s="246" t="s">
        <v>1</v>
      </c>
      <c r="F550" s="247" t="s">
        <v>981</v>
      </c>
      <c r="G550" s="245"/>
      <c r="H550" s="248">
        <v>898.3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AT550" s="254" t="s">
        <v>162</v>
      </c>
      <c r="AU550" s="254" t="s">
        <v>86</v>
      </c>
      <c r="AV550" s="15" t="s">
        <v>158</v>
      </c>
      <c r="AW550" s="15" t="s">
        <v>32</v>
      </c>
      <c r="AX550" s="15" t="s">
        <v>84</v>
      </c>
      <c r="AY550" s="254" t="s">
        <v>151</v>
      </c>
    </row>
    <row r="551" spans="1:65" s="12" customFormat="1" ht="22.9" customHeight="1" x14ac:dyDescent="0.2">
      <c r="B551" s="175"/>
      <c r="C551" s="176"/>
      <c r="D551" s="177" t="s">
        <v>76</v>
      </c>
      <c r="E551" s="189" t="s">
        <v>1006</v>
      </c>
      <c r="F551" s="189" t="s">
        <v>1007</v>
      </c>
      <c r="G551" s="176"/>
      <c r="H551" s="176"/>
      <c r="I551" s="179"/>
      <c r="J551" s="190">
        <f>BK551</f>
        <v>0</v>
      </c>
      <c r="K551" s="176"/>
      <c r="L551" s="181"/>
      <c r="M551" s="182"/>
      <c r="N551" s="183"/>
      <c r="O551" s="183"/>
      <c r="P551" s="184">
        <f>SUM(P552:P553)</f>
        <v>0</v>
      </c>
      <c r="Q551" s="183"/>
      <c r="R551" s="184">
        <f>SUM(R552:R553)</f>
        <v>0</v>
      </c>
      <c r="S551" s="183"/>
      <c r="T551" s="185">
        <f>SUM(T552:T553)</f>
        <v>0</v>
      </c>
      <c r="AR551" s="186" t="s">
        <v>84</v>
      </c>
      <c r="AT551" s="187" t="s">
        <v>76</v>
      </c>
      <c r="AU551" s="187" t="s">
        <v>84</v>
      </c>
      <c r="AY551" s="186" t="s">
        <v>151</v>
      </c>
      <c r="BK551" s="188">
        <f>SUM(BK552:BK553)</f>
        <v>0</v>
      </c>
    </row>
    <row r="552" spans="1:65" s="2" customFormat="1" ht="16.5" customHeight="1" x14ac:dyDescent="0.2">
      <c r="A552" s="34"/>
      <c r="B552" s="35"/>
      <c r="C552" s="191" t="s">
        <v>1008</v>
      </c>
      <c r="D552" s="191" t="s">
        <v>153</v>
      </c>
      <c r="E552" s="192" t="s">
        <v>1009</v>
      </c>
      <c r="F552" s="193" t="s">
        <v>1010</v>
      </c>
      <c r="G552" s="194" t="s">
        <v>269</v>
      </c>
      <c r="H552" s="195">
        <v>1088.6300000000001</v>
      </c>
      <c r="I552" s="196"/>
      <c r="J552" s="197">
        <f>ROUND(I552*H552,2)</f>
        <v>0</v>
      </c>
      <c r="K552" s="193" t="s">
        <v>157</v>
      </c>
      <c r="L552" s="39"/>
      <c r="M552" s="198" t="s">
        <v>1</v>
      </c>
      <c r="N552" s="199" t="s">
        <v>42</v>
      </c>
      <c r="O552" s="71"/>
      <c r="P552" s="200">
        <f>O552*H552</f>
        <v>0</v>
      </c>
      <c r="Q552" s="200">
        <v>0</v>
      </c>
      <c r="R552" s="200">
        <f>Q552*H552</f>
        <v>0</v>
      </c>
      <c r="S552" s="200">
        <v>0</v>
      </c>
      <c r="T552" s="201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202" t="s">
        <v>158</v>
      </c>
      <c r="AT552" s="202" t="s">
        <v>153</v>
      </c>
      <c r="AU552" s="202" t="s">
        <v>86</v>
      </c>
      <c r="AY552" s="17" t="s">
        <v>151</v>
      </c>
      <c r="BE552" s="203">
        <f>IF(N552="základní",J552,0)</f>
        <v>0</v>
      </c>
      <c r="BF552" s="203">
        <f>IF(N552="snížená",J552,0)</f>
        <v>0</v>
      </c>
      <c r="BG552" s="203">
        <f>IF(N552="zákl. přenesená",J552,0)</f>
        <v>0</v>
      </c>
      <c r="BH552" s="203">
        <f>IF(N552="sníž. přenesená",J552,0)</f>
        <v>0</v>
      </c>
      <c r="BI552" s="203">
        <f>IF(N552="nulová",J552,0)</f>
        <v>0</v>
      </c>
      <c r="BJ552" s="17" t="s">
        <v>84</v>
      </c>
      <c r="BK552" s="203">
        <f>ROUND(I552*H552,2)</f>
        <v>0</v>
      </c>
      <c r="BL552" s="17" t="s">
        <v>158</v>
      </c>
      <c r="BM552" s="202" t="s">
        <v>1011</v>
      </c>
    </row>
    <row r="553" spans="1:65" s="2" customFormat="1" ht="11.25" x14ac:dyDescent="0.2">
      <c r="A553" s="34"/>
      <c r="B553" s="35"/>
      <c r="C553" s="36"/>
      <c r="D553" s="204" t="s">
        <v>160</v>
      </c>
      <c r="E553" s="36"/>
      <c r="F553" s="205" t="s">
        <v>1012</v>
      </c>
      <c r="G553" s="36"/>
      <c r="H553" s="36"/>
      <c r="I553" s="206"/>
      <c r="J553" s="36"/>
      <c r="K553" s="36"/>
      <c r="L553" s="39"/>
      <c r="M553" s="255"/>
      <c r="N553" s="256"/>
      <c r="O553" s="257"/>
      <c r="P553" s="257"/>
      <c r="Q553" s="257"/>
      <c r="R553" s="257"/>
      <c r="S553" s="257"/>
      <c r="T553" s="258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7" t="s">
        <v>160</v>
      </c>
      <c r="AU553" s="17" t="s">
        <v>86</v>
      </c>
    </row>
    <row r="554" spans="1:65" s="2" customFormat="1" ht="6.95" customHeight="1" x14ac:dyDescent="0.2">
      <c r="A554" s="3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39"/>
      <c r="M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</row>
  </sheetData>
  <sheetProtection algorithmName="SHA-512" hashValue="SThTudCNre9BW6vgi9mureLB3vFwl/QDjtztU3dfS+wz643FxjroaKcIiwOHSPOE4/P9EVeKZQ4b6kFeDO5Grg==" saltValue="WDyqYbMQQpc7fbQVF1m8Q7313RrTUm1av5F00eP/cLtRK/3Jfqv+B8O9Vjjzhp1HdoYUhNbTQp9p/nasFsIoyw==" spinCount="100000" sheet="1" objects="1" scenarios="1" formatColumns="0" formatRows="0" autoFilter="0"/>
  <autoFilter ref="C124:K553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8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97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1013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34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>SNEO, a.s.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>Hlaváček – architekti, s.r.o.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ROUND((SUM(BE129:BE227)),  2)</f>
        <v>0</v>
      </c>
      <c r="G33" s="34"/>
      <c r="H33" s="34"/>
      <c r="I33" s="130">
        <v>0.21</v>
      </c>
      <c r="J33" s="129">
        <f>ROUND(((SUM(BE129:BE227))*I33),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ROUND((SUM(BF129:BF227)),  2)</f>
        <v>0</v>
      </c>
      <c r="G34" s="34"/>
      <c r="H34" s="34"/>
      <c r="I34" s="130">
        <v>0.15</v>
      </c>
      <c r="J34" s="129">
        <f>ROUND(((SUM(BF129:BF227))*I34),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ROUND((SUM(BG129:BG227)),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ROUND((SUM(BH129:BH227)),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ROUND((SUM(BI129:BI227)),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SO.03 - Hospodaření s dešťovými vodami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1014</v>
      </c>
      <c r="E97" s="156"/>
      <c r="F97" s="156"/>
      <c r="G97" s="156"/>
      <c r="H97" s="156"/>
      <c r="I97" s="156"/>
      <c r="J97" s="157">
        <f>J130</f>
        <v>0</v>
      </c>
      <c r="K97" s="154"/>
      <c r="L97" s="158"/>
    </row>
    <row r="98" spans="1:31" s="9" customFormat="1" ht="24.95" customHeight="1" x14ac:dyDescent="0.2">
      <c r="B98" s="153"/>
      <c r="C98" s="154"/>
      <c r="D98" s="155" t="s">
        <v>1015</v>
      </c>
      <c r="E98" s="156"/>
      <c r="F98" s="156"/>
      <c r="G98" s="156"/>
      <c r="H98" s="156"/>
      <c r="I98" s="156"/>
      <c r="J98" s="157">
        <f>J135</f>
        <v>0</v>
      </c>
      <c r="K98" s="154"/>
      <c r="L98" s="158"/>
    </row>
    <row r="99" spans="1:31" s="9" customFormat="1" ht="24.95" customHeight="1" x14ac:dyDescent="0.2">
      <c r="B99" s="153"/>
      <c r="C99" s="154"/>
      <c r="D99" s="155" t="s">
        <v>1016</v>
      </c>
      <c r="E99" s="156"/>
      <c r="F99" s="156"/>
      <c r="G99" s="156"/>
      <c r="H99" s="156"/>
      <c r="I99" s="156"/>
      <c r="J99" s="157">
        <f>J141</f>
        <v>0</v>
      </c>
      <c r="K99" s="154"/>
      <c r="L99" s="158"/>
    </row>
    <row r="100" spans="1:31" s="9" customFormat="1" ht="24.95" customHeight="1" x14ac:dyDescent="0.2">
      <c r="B100" s="153"/>
      <c r="C100" s="154"/>
      <c r="D100" s="155" t="s">
        <v>1017</v>
      </c>
      <c r="E100" s="156"/>
      <c r="F100" s="156"/>
      <c r="G100" s="156"/>
      <c r="H100" s="156"/>
      <c r="I100" s="156"/>
      <c r="J100" s="157">
        <f>J146</f>
        <v>0</v>
      </c>
      <c r="K100" s="154"/>
      <c r="L100" s="158"/>
    </row>
    <row r="101" spans="1:31" s="9" customFormat="1" ht="24.95" customHeight="1" x14ac:dyDescent="0.2">
      <c r="B101" s="153"/>
      <c r="C101" s="154"/>
      <c r="D101" s="155" t="s">
        <v>1018</v>
      </c>
      <c r="E101" s="156"/>
      <c r="F101" s="156"/>
      <c r="G101" s="156"/>
      <c r="H101" s="156"/>
      <c r="I101" s="156"/>
      <c r="J101" s="157">
        <f>J149</f>
        <v>0</v>
      </c>
      <c r="K101" s="154"/>
      <c r="L101" s="158"/>
    </row>
    <row r="102" spans="1:31" s="9" customFormat="1" ht="24.95" customHeight="1" x14ac:dyDescent="0.2">
      <c r="B102" s="153"/>
      <c r="C102" s="154"/>
      <c r="D102" s="155" t="s">
        <v>1019</v>
      </c>
      <c r="E102" s="156"/>
      <c r="F102" s="156"/>
      <c r="G102" s="156"/>
      <c r="H102" s="156"/>
      <c r="I102" s="156"/>
      <c r="J102" s="157">
        <f>J157</f>
        <v>0</v>
      </c>
      <c r="K102" s="154"/>
      <c r="L102" s="158"/>
    </row>
    <row r="103" spans="1:31" s="9" customFormat="1" ht="24.95" customHeight="1" x14ac:dyDescent="0.2">
      <c r="B103" s="153"/>
      <c r="C103" s="154"/>
      <c r="D103" s="155" t="s">
        <v>1020</v>
      </c>
      <c r="E103" s="156"/>
      <c r="F103" s="156"/>
      <c r="G103" s="156"/>
      <c r="H103" s="156"/>
      <c r="I103" s="156"/>
      <c r="J103" s="157">
        <f>J162</f>
        <v>0</v>
      </c>
      <c r="K103" s="154"/>
      <c r="L103" s="158"/>
    </row>
    <row r="104" spans="1:31" s="9" customFormat="1" ht="24.95" customHeight="1" x14ac:dyDescent="0.2">
      <c r="B104" s="153"/>
      <c r="C104" s="154"/>
      <c r="D104" s="155" t="s">
        <v>1021</v>
      </c>
      <c r="E104" s="156"/>
      <c r="F104" s="156"/>
      <c r="G104" s="156"/>
      <c r="H104" s="156"/>
      <c r="I104" s="156"/>
      <c r="J104" s="157">
        <f>J166</f>
        <v>0</v>
      </c>
      <c r="K104" s="154"/>
      <c r="L104" s="158"/>
    </row>
    <row r="105" spans="1:31" s="9" customFormat="1" ht="24.95" customHeight="1" x14ac:dyDescent="0.2">
      <c r="B105" s="153"/>
      <c r="C105" s="154"/>
      <c r="D105" s="155" t="s">
        <v>1022</v>
      </c>
      <c r="E105" s="156"/>
      <c r="F105" s="156"/>
      <c r="G105" s="156"/>
      <c r="H105" s="156"/>
      <c r="I105" s="156"/>
      <c r="J105" s="157">
        <f>J179</f>
        <v>0</v>
      </c>
      <c r="K105" s="154"/>
      <c r="L105" s="158"/>
    </row>
    <row r="106" spans="1:31" s="9" customFormat="1" ht="24.95" customHeight="1" x14ac:dyDescent="0.2">
      <c r="B106" s="153"/>
      <c r="C106" s="154"/>
      <c r="D106" s="155" t="s">
        <v>1023</v>
      </c>
      <c r="E106" s="156"/>
      <c r="F106" s="156"/>
      <c r="G106" s="156"/>
      <c r="H106" s="156"/>
      <c r="I106" s="156"/>
      <c r="J106" s="157">
        <f>J204</f>
        <v>0</v>
      </c>
      <c r="K106" s="154"/>
      <c r="L106" s="158"/>
    </row>
    <row r="107" spans="1:31" s="9" customFormat="1" ht="24.95" customHeight="1" x14ac:dyDescent="0.2">
      <c r="B107" s="153"/>
      <c r="C107" s="154"/>
      <c r="D107" s="155" t="s">
        <v>1024</v>
      </c>
      <c r="E107" s="156"/>
      <c r="F107" s="156"/>
      <c r="G107" s="156"/>
      <c r="H107" s="156"/>
      <c r="I107" s="156"/>
      <c r="J107" s="157">
        <f>J210</f>
        <v>0</v>
      </c>
      <c r="K107" s="154"/>
      <c r="L107" s="158"/>
    </row>
    <row r="108" spans="1:31" s="9" customFormat="1" ht="24.95" customHeight="1" x14ac:dyDescent="0.2">
      <c r="B108" s="153"/>
      <c r="C108" s="154"/>
      <c r="D108" s="155" t="s">
        <v>1025</v>
      </c>
      <c r="E108" s="156"/>
      <c r="F108" s="156"/>
      <c r="G108" s="156"/>
      <c r="H108" s="156"/>
      <c r="I108" s="156"/>
      <c r="J108" s="157">
        <f>J213</f>
        <v>0</v>
      </c>
      <c r="K108" s="154"/>
      <c r="L108" s="158"/>
    </row>
    <row r="109" spans="1:31" s="9" customFormat="1" ht="24.95" customHeight="1" x14ac:dyDescent="0.2">
      <c r="B109" s="153"/>
      <c r="C109" s="154"/>
      <c r="D109" s="155" t="s">
        <v>1026</v>
      </c>
      <c r="E109" s="156"/>
      <c r="F109" s="156"/>
      <c r="G109" s="156"/>
      <c r="H109" s="156"/>
      <c r="I109" s="156"/>
      <c r="J109" s="157">
        <f>J223</f>
        <v>0</v>
      </c>
      <c r="K109" s="154"/>
      <c r="L109" s="158"/>
    </row>
    <row r="110" spans="1:31" s="2" customFormat="1" ht="21.7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 x14ac:dyDescent="0.2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 x14ac:dyDescent="0.2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 x14ac:dyDescent="0.2">
      <c r="A116" s="34"/>
      <c r="B116" s="35"/>
      <c r="C116" s="23" t="s">
        <v>136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 x14ac:dyDescent="0.2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 x14ac:dyDescent="0.2">
      <c r="A119" s="34"/>
      <c r="B119" s="35"/>
      <c r="C119" s="36"/>
      <c r="D119" s="36"/>
      <c r="E119" s="311" t="str">
        <f>E7</f>
        <v>Úprava plochy ve vnitrobloku domu Dr. Zikmunda Wintra 432/8</v>
      </c>
      <c r="F119" s="312"/>
      <c r="G119" s="312"/>
      <c r="H119" s="312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 x14ac:dyDescent="0.2">
      <c r="A120" s="34"/>
      <c r="B120" s="35"/>
      <c r="C120" s="29" t="s">
        <v>111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 x14ac:dyDescent="0.2">
      <c r="A121" s="34"/>
      <c r="B121" s="35"/>
      <c r="C121" s="36"/>
      <c r="D121" s="36"/>
      <c r="E121" s="259" t="str">
        <f>E9</f>
        <v>SO.03 - Hospodaření s dešťovými vodami</v>
      </c>
      <c r="F121" s="313"/>
      <c r="G121" s="313"/>
      <c r="H121" s="313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 x14ac:dyDescent="0.2">
      <c r="A123" s="34"/>
      <c r="B123" s="35"/>
      <c r="C123" s="29" t="s">
        <v>20</v>
      </c>
      <c r="D123" s="36"/>
      <c r="E123" s="36"/>
      <c r="F123" s="27" t="str">
        <f>F12</f>
        <v xml:space="preserve"> </v>
      </c>
      <c r="G123" s="36"/>
      <c r="H123" s="36"/>
      <c r="I123" s="29" t="s">
        <v>22</v>
      </c>
      <c r="J123" s="66" t="str">
        <f>IF(J12="","",J12)</f>
        <v>1. 11. 2021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 x14ac:dyDescent="0.2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5.7" customHeight="1" x14ac:dyDescent="0.2">
      <c r="A125" s="34"/>
      <c r="B125" s="35"/>
      <c r="C125" s="29" t="s">
        <v>24</v>
      </c>
      <c r="D125" s="36"/>
      <c r="E125" s="36"/>
      <c r="F125" s="27" t="str">
        <f>E15</f>
        <v>SNEO, a.s.</v>
      </c>
      <c r="G125" s="36"/>
      <c r="H125" s="36"/>
      <c r="I125" s="29" t="s">
        <v>30</v>
      </c>
      <c r="J125" s="32" t="str">
        <f>E21</f>
        <v>Hlaváček – architekti, s.r.o.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5.2" customHeight="1" x14ac:dyDescent="0.2">
      <c r="A126" s="34"/>
      <c r="B126" s="35"/>
      <c r="C126" s="29" t="s">
        <v>28</v>
      </c>
      <c r="D126" s="36"/>
      <c r="E126" s="36"/>
      <c r="F126" s="27" t="str">
        <f>IF(E18="","",E18)</f>
        <v>Vyplň údaj</v>
      </c>
      <c r="G126" s="36"/>
      <c r="H126" s="36"/>
      <c r="I126" s="29" t="s">
        <v>33</v>
      </c>
      <c r="J126" s="32" t="str">
        <f>E24</f>
        <v xml:space="preserve"> 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 x14ac:dyDescent="0.2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 x14ac:dyDescent="0.2">
      <c r="A128" s="164"/>
      <c r="B128" s="165"/>
      <c r="C128" s="166" t="s">
        <v>137</v>
      </c>
      <c r="D128" s="167" t="s">
        <v>62</v>
      </c>
      <c r="E128" s="167" t="s">
        <v>58</v>
      </c>
      <c r="F128" s="167" t="s">
        <v>59</v>
      </c>
      <c r="G128" s="167" t="s">
        <v>138</v>
      </c>
      <c r="H128" s="167" t="s">
        <v>139</v>
      </c>
      <c r="I128" s="167" t="s">
        <v>140</v>
      </c>
      <c r="J128" s="167" t="s">
        <v>117</v>
      </c>
      <c r="K128" s="168" t="s">
        <v>141</v>
      </c>
      <c r="L128" s="169"/>
      <c r="M128" s="75" t="s">
        <v>1</v>
      </c>
      <c r="N128" s="76" t="s">
        <v>41</v>
      </c>
      <c r="O128" s="76" t="s">
        <v>142</v>
      </c>
      <c r="P128" s="76" t="s">
        <v>143</v>
      </c>
      <c r="Q128" s="76" t="s">
        <v>144</v>
      </c>
      <c r="R128" s="76" t="s">
        <v>145</v>
      </c>
      <c r="S128" s="76" t="s">
        <v>146</v>
      </c>
      <c r="T128" s="77" t="s">
        <v>147</v>
      </c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</row>
    <row r="129" spans="1:65" s="2" customFormat="1" ht="22.9" customHeight="1" x14ac:dyDescent="0.25">
      <c r="A129" s="34"/>
      <c r="B129" s="35"/>
      <c r="C129" s="82" t="s">
        <v>148</v>
      </c>
      <c r="D129" s="36"/>
      <c r="E129" s="36"/>
      <c r="F129" s="36"/>
      <c r="G129" s="36"/>
      <c r="H129" s="36"/>
      <c r="I129" s="36"/>
      <c r="J129" s="170">
        <f>BK129</f>
        <v>0</v>
      </c>
      <c r="K129" s="36"/>
      <c r="L129" s="39"/>
      <c r="M129" s="78"/>
      <c r="N129" s="171"/>
      <c r="O129" s="79"/>
      <c r="P129" s="172">
        <f>P130+P135+P141+P146+P149+P157+P162+P166+P179+P204+P210+P213+P223</f>
        <v>0</v>
      </c>
      <c r="Q129" s="79"/>
      <c r="R129" s="172">
        <f>R130+R135+R141+R146+R149+R157+R162+R166+R179+R204+R210+R213+R223</f>
        <v>97.801780000000008</v>
      </c>
      <c r="S129" s="79"/>
      <c r="T129" s="173">
        <f>T130+T135+T141+T146+T149+T157+T162+T166+T179+T204+T210+T213+T223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76</v>
      </c>
      <c r="AU129" s="17" t="s">
        <v>119</v>
      </c>
      <c r="BK129" s="174">
        <f>BK130+BK135+BK141+BK146+BK149+BK157+BK162+BK166+BK179+BK204+BK210+BK213+BK223</f>
        <v>0</v>
      </c>
    </row>
    <row r="130" spans="1:65" s="12" customFormat="1" ht="25.9" customHeight="1" x14ac:dyDescent="0.2">
      <c r="B130" s="175"/>
      <c r="C130" s="176"/>
      <c r="D130" s="177" t="s">
        <v>76</v>
      </c>
      <c r="E130" s="178" t="s">
        <v>242</v>
      </c>
      <c r="F130" s="178" t="s">
        <v>1027</v>
      </c>
      <c r="G130" s="176"/>
      <c r="H130" s="176"/>
      <c r="I130" s="179"/>
      <c r="J130" s="180">
        <f>BK130</f>
        <v>0</v>
      </c>
      <c r="K130" s="176"/>
      <c r="L130" s="181"/>
      <c r="M130" s="182"/>
      <c r="N130" s="183"/>
      <c r="O130" s="183"/>
      <c r="P130" s="184">
        <f>SUM(P131:P134)</f>
        <v>0</v>
      </c>
      <c r="Q130" s="183"/>
      <c r="R130" s="184">
        <f>SUM(R131:R134)</f>
        <v>0.53035999999999994</v>
      </c>
      <c r="S130" s="183"/>
      <c r="T130" s="185">
        <f>SUM(T131:T134)</f>
        <v>0</v>
      </c>
      <c r="AR130" s="186" t="s">
        <v>84</v>
      </c>
      <c r="AT130" s="187" t="s">
        <v>76</v>
      </c>
      <c r="AU130" s="187" t="s">
        <v>77</v>
      </c>
      <c r="AY130" s="186" t="s">
        <v>151</v>
      </c>
      <c r="BK130" s="188">
        <f>SUM(BK131:BK134)</f>
        <v>0</v>
      </c>
    </row>
    <row r="131" spans="1:65" s="2" customFormat="1" ht="16.5" customHeight="1" x14ac:dyDescent="0.2">
      <c r="A131" s="34"/>
      <c r="B131" s="35"/>
      <c r="C131" s="191" t="s">
        <v>84</v>
      </c>
      <c r="D131" s="191" t="s">
        <v>153</v>
      </c>
      <c r="E131" s="192" t="s">
        <v>1028</v>
      </c>
      <c r="F131" s="193" t="s">
        <v>1029</v>
      </c>
      <c r="G131" s="194" t="s">
        <v>283</v>
      </c>
      <c r="H131" s="195">
        <v>4</v>
      </c>
      <c r="I131" s="196"/>
      <c r="J131" s="197">
        <f>ROUND(I131*H131,2)</f>
        <v>0</v>
      </c>
      <c r="K131" s="193" t="s">
        <v>1030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8.6899999999999998E-3</v>
      </c>
      <c r="R131" s="200">
        <f>Q131*H131</f>
        <v>3.4759999999999999E-2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158</v>
      </c>
      <c r="AT131" s="202" t="s">
        <v>153</v>
      </c>
      <c r="AU131" s="202" t="s">
        <v>84</v>
      </c>
      <c r="AY131" s="17" t="s">
        <v>151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158</v>
      </c>
      <c r="BM131" s="202" t="s">
        <v>86</v>
      </c>
    </row>
    <row r="132" spans="1:65" s="2" customFormat="1" ht="11.25" x14ac:dyDescent="0.2">
      <c r="A132" s="34"/>
      <c r="B132" s="35"/>
      <c r="C132" s="36"/>
      <c r="D132" s="204" t="s">
        <v>160</v>
      </c>
      <c r="E132" s="36"/>
      <c r="F132" s="205" t="s">
        <v>1029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160</v>
      </c>
      <c r="AU132" s="17" t="s">
        <v>84</v>
      </c>
    </row>
    <row r="133" spans="1:65" s="2" customFormat="1" ht="16.5" customHeight="1" x14ac:dyDescent="0.2">
      <c r="A133" s="34"/>
      <c r="B133" s="35"/>
      <c r="C133" s="191" t="s">
        <v>86</v>
      </c>
      <c r="D133" s="191" t="s">
        <v>153</v>
      </c>
      <c r="E133" s="192" t="s">
        <v>1031</v>
      </c>
      <c r="F133" s="193" t="s">
        <v>1032</v>
      </c>
      <c r="G133" s="194" t="s">
        <v>283</v>
      </c>
      <c r="H133" s="195">
        <v>20</v>
      </c>
      <c r="I133" s="196"/>
      <c r="J133" s="197">
        <f>ROUND(I133*H133,2)</f>
        <v>0</v>
      </c>
      <c r="K133" s="193" t="s">
        <v>1030</v>
      </c>
      <c r="L133" s="39"/>
      <c r="M133" s="198" t="s">
        <v>1</v>
      </c>
      <c r="N133" s="199" t="s">
        <v>42</v>
      </c>
      <c r="O133" s="71"/>
      <c r="P133" s="200">
        <f>O133*H133</f>
        <v>0</v>
      </c>
      <c r="Q133" s="200">
        <v>2.478E-2</v>
      </c>
      <c r="R133" s="200">
        <f>Q133*H133</f>
        <v>0.49559999999999998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158</v>
      </c>
      <c r="AT133" s="202" t="s">
        <v>153</v>
      </c>
      <c r="AU133" s="202" t="s">
        <v>84</v>
      </c>
      <c r="AY133" s="17" t="s">
        <v>151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84</v>
      </c>
      <c r="BK133" s="203">
        <f>ROUND(I133*H133,2)</f>
        <v>0</v>
      </c>
      <c r="BL133" s="17" t="s">
        <v>158</v>
      </c>
      <c r="BM133" s="202" t="s">
        <v>158</v>
      </c>
    </row>
    <row r="134" spans="1:65" s="2" customFormat="1" ht="11.25" x14ac:dyDescent="0.2">
      <c r="A134" s="34"/>
      <c r="B134" s="35"/>
      <c r="C134" s="36"/>
      <c r="D134" s="204" t="s">
        <v>160</v>
      </c>
      <c r="E134" s="36"/>
      <c r="F134" s="205" t="s">
        <v>1032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160</v>
      </c>
      <c r="AU134" s="17" t="s">
        <v>84</v>
      </c>
    </row>
    <row r="135" spans="1:65" s="12" customFormat="1" ht="25.9" customHeight="1" x14ac:dyDescent="0.2">
      <c r="B135" s="175"/>
      <c r="C135" s="176"/>
      <c r="D135" s="177" t="s">
        <v>76</v>
      </c>
      <c r="E135" s="178" t="s">
        <v>256</v>
      </c>
      <c r="F135" s="178" t="s">
        <v>1033</v>
      </c>
      <c r="G135" s="176"/>
      <c r="H135" s="176"/>
      <c r="I135" s="179"/>
      <c r="J135" s="180">
        <f>BK135</f>
        <v>0</v>
      </c>
      <c r="K135" s="176"/>
      <c r="L135" s="181"/>
      <c r="M135" s="182"/>
      <c r="N135" s="183"/>
      <c r="O135" s="183"/>
      <c r="P135" s="184">
        <f>SUM(P136:P140)</f>
        <v>0</v>
      </c>
      <c r="Q135" s="183"/>
      <c r="R135" s="184">
        <f>SUM(R136:R140)</f>
        <v>0</v>
      </c>
      <c r="S135" s="183"/>
      <c r="T135" s="185">
        <f>SUM(T136:T140)</f>
        <v>0</v>
      </c>
      <c r="AR135" s="186" t="s">
        <v>84</v>
      </c>
      <c r="AT135" s="187" t="s">
        <v>76</v>
      </c>
      <c r="AU135" s="187" t="s">
        <v>77</v>
      </c>
      <c r="AY135" s="186" t="s">
        <v>151</v>
      </c>
      <c r="BK135" s="188">
        <f>SUM(BK136:BK140)</f>
        <v>0</v>
      </c>
    </row>
    <row r="136" spans="1:65" s="2" customFormat="1" ht="16.5" customHeight="1" x14ac:dyDescent="0.2">
      <c r="A136" s="34"/>
      <c r="B136" s="35"/>
      <c r="C136" s="191" t="s">
        <v>176</v>
      </c>
      <c r="D136" s="191" t="s">
        <v>153</v>
      </c>
      <c r="E136" s="192" t="s">
        <v>1034</v>
      </c>
      <c r="F136" s="193" t="s">
        <v>1035</v>
      </c>
      <c r="G136" s="194" t="s">
        <v>167</v>
      </c>
      <c r="H136" s="195">
        <v>275.2</v>
      </c>
      <c r="I136" s="196"/>
      <c r="J136" s="197">
        <f>ROUND(I136*H136,2)</f>
        <v>0</v>
      </c>
      <c r="K136" s="193" t="s">
        <v>1030</v>
      </c>
      <c r="L136" s="39"/>
      <c r="M136" s="198" t="s">
        <v>1</v>
      </c>
      <c r="N136" s="199" t="s">
        <v>42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158</v>
      </c>
      <c r="AT136" s="202" t="s">
        <v>153</v>
      </c>
      <c r="AU136" s="202" t="s">
        <v>84</v>
      </c>
      <c r="AY136" s="17" t="s">
        <v>151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84</v>
      </c>
      <c r="BK136" s="203">
        <f>ROUND(I136*H136,2)</f>
        <v>0</v>
      </c>
      <c r="BL136" s="17" t="s">
        <v>158</v>
      </c>
      <c r="BM136" s="202" t="s">
        <v>206</v>
      </c>
    </row>
    <row r="137" spans="1:65" s="2" customFormat="1" ht="11.25" x14ac:dyDescent="0.2">
      <c r="A137" s="34"/>
      <c r="B137" s="35"/>
      <c r="C137" s="36"/>
      <c r="D137" s="204" t="s">
        <v>160</v>
      </c>
      <c r="E137" s="36"/>
      <c r="F137" s="205" t="s">
        <v>1035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160</v>
      </c>
      <c r="AU137" s="17" t="s">
        <v>84</v>
      </c>
    </row>
    <row r="138" spans="1:65" s="2" customFormat="1" ht="19.5" x14ac:dyDescent="0.2">
      <c r="A138" s="34"/>
      <c r="B138" s="35"/>
      <c r="C138" s="36"/>
      <c r="D138" s="204" t="s">
        <v>262</v>
      </c>
      <c r="E138" s="36"/>
      <c r="F138" s="230" t="s">
        <v>1036</v>
      </c>
      <c r="G138" s="36"/>
      <c r="H138" s="36"/>
      <c r="I138" s="206"/>
      <c r="J138" s="36"/>
      <c r="K138" s="36"/>
      <c r="L138" s="39"/>
      <c r="M138" s="207"/>
      <c r="N138" s="208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262</v>
      </c>
      <c r="AU138" s="17" t="s">
        <v>84</v>
      </c>
    </row>
    <row r="139" spans="1:65" s="2" customFormat="1" ht="16.5" customHeight="1" x14ac:dyDescent="0.2">
      <c r="A139" s="34"/>
      <c r="B139" s="35"/>
      <c r="C139" s="191" t="s">
        <v>158</v>
      </c>
      <c r="D139" s="191" t="s">
        <v>153</v>
      </c>
      <c r="E139" s="192" t="s">
        <v>1037</v>
      </c>
      <c r="F139" s="193" t="s">
        <v>1038</v>
      </c>
      <c r="G139" s="194" t="s">
        <v>167</v>
      </c>
      <c r="H139" s="195">
        <v>4</v>
      </c>
      <c r="I139" s="196"/>
      <c r="J139" s="197">
        <f>ROUND(I139*H139,2)</f>
        <v>0</v>
      </c>
      <c r="K139" s="193" t="s">
        <v>1039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158</v>
      </c>
      <c r="AT139" s="202" t="s">
        <v>153</v>
      </c>
      <c r="AU139" s="202" t="s">
        <v>84</v>
      </c>
      <c r="AY139" s="17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158</v>
      </c>
      <c r="BM139" s="202" t="s">
        <v>221</v>
      </c>
    </row>
    <row r="140" spans="1:65" s="2" customFormat="1" ht="11.25" x14ac:dyDescent="0.2">
      <c r="A140" s="34"/>
      <c r="B140" s="35"/>
      <c r="C140" s="36"/>
      <c r="D140" s="204" t="s">
        <v>160</v>
      </c>
      <c r="E140" s="36"/>
      <c r="F140" s="205" t="s">
        <v>1038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160</v>
      </c>
      <c r="AU140" s="17" t="s">
        <v>84</v>
      </c>
    </row>
    <row r="141" spans="1:65" s="12" customFormat="1" ht="25.9" customHeight="1" x14ac:dyDescent="0.2">
      <c r="B141" s="175"/>
      <c r="C141" s="176"/>
      <c r="D141" s="177" t="s">
        <v>76</v>
      </c>
      <c r="E141" s="178" t="s">
        <v>8</v>
      </c>
      <c r="F141" s="178" t="s">
        <v>1040</v>
      </c>
      <c r="G141" s="176"/>
      <c r="H141" s="176"/>
      <c r="I141" s="179"/>
      <c r="J141" s="180">
        <f>BK141</f>
        <v>0</v>
      </c>
      <c r="K141" s="176"/>
      <c r="L141" s="181"/>
      <c r="M141" s="182"/>
      <c r="N141" s="183"/>
      <c r="O141" s="183"/>
      <c r="P141" s="184">
        <f>SUM(P142:P145)</f>
        <v>0</v>
      </c>
      <c r="Q141" s="183"/>
      <c r="R141" s="184">
        <f>SUM(R142:R145)</f>
        <v>0</v>
      </c>
      <c r="S141" s="183"/>
      <c r="T141" s="185">
        <f>SUM(T142:T145)</f>
        <v>0</v>
      </c>
      <c r="AR141" s="186" t="s">
        <v>84</v>
      </c>
      <c r="AT141" s="187" t="s">
        <v>76</v>
      </c>
      <c r="AU141" s="187" t="s">
        <v>77</v>
      </c>
      <c r="AY141" s="186" t="s">
        <v>151</v>
      </c>
      <c r="BK141" s="188">
        <f>SUM(BK142:BK145)</f>
        <v>0</v>
      </c>
    </row>
    <row r="142" spans="1:65" s="2" customFormat="1" ht="16.5" customHeight="1" x14ac:dyDescent="0.2">
      <c r="A142" s="34"/>
      <c r="B142" s="35"/>
      <c r="C142" s="191" t="s">
        <v>195</v>
      </c>
      <c r="D142" s="191" t="s">
        <v>153</v>
      </c>
      <c r="E142" s="192" t="s">
        <v>1041</v>
      </c>
      <c r="F142" s="193" t="s">
        <v>1042</v>
      </c>
      <c r="G142" s="194" t="s">
        <v>259</v>
      </c>
      <c r="H142" s="195">
        <v>40</v>
      </c>
      <c r="I142" s="196"/>
      <c r="J142" s="197">
        <f>ROUND(I142*H142,2)</f>
        <v>0</v>
      </c>
      <c r="K142" s="193" t="s">
        <v>1030</v>
      </c>
      <c r="L142" s="39"/>
      <c r="M142" s="198" t="s">
        <v>1</v>
      </c>
      <c r="N142" s="199" t="s">
        <v>42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158</v>
      </c>
      <c r="AT142" s="202" t="s">
        <v>153</v>
      </c>
      <c r="AU142" s="202" t="s">
        <v>84</v>
      </c>
      <c r="AY142" s="17" t="s">
        <v>151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84</v>
      </c>
      <c r="BK142" s="203">
        <f>ROUND(I142*H142,2)</f>
        <v>0</v>
      </c>
      <c r="BL142" s="17" t="s">
        <v>158</v>
      </c>
      <c r="BM142" s="202" t="s">
        <v>237</v>
      </c>
    </row>
    <row r="143" spans="1:65" s="2" customFormat="1" ht="11.25" x14ac:dyDescent="0.2">
      <c r="A143" s="34"/>
      <c r="B143" s="35"/>
      <c r="C143" s="36"/>
      <c r="D143" s="204" t="s">
        <v>160</v>
      </c>
      <c r="E143" s="36"/>
      <c r="F143" s="205" t="s">
        <v>1042</v>
      </c>
      <c r="G143" s="36"/>
      <c r="H143" s="36"/>
      <c r="I143" s="206"/>
      <c r="J143" s="36"/>
      <c r="K143" s="36"/>
      <c r="L143" s="39"/>
      <c r="M143" s="207"/>
      <c r="N143" s="208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160</v>
      </c>
      <c r="AU143" s="17" t="s">
        <v>84</v>
      </c>
    </row>
    <row r="144" spans="1:65" s="2" customFormat="1" ht="16.5" customHeight="1" x14ac:dyDescent="0.2">
      <c r="A144" s="34"/>
      <c r="B144" s="35"/>
      <c r="C144" s="191" t="s">
        <v>206</v>
      </c>
      <c r="D144" s="191" t="s">
        <v>153</v>
      </c>
      <c r="E144" s="192" t="s">
        <v>1043</v>
      </c>
      <c r="F144" s="193" t="s">
        <v>1044</v>
      </c>
      <c r="G144" s="194" t="s">
        <v>259</v>
      </c>
      <c r="H144" s="195">
        <v>40</v>
      </c>
      <c r="I144" s="196"/>
      <c r="J144" s="197">
        <f>ROUND(I144*H144,2)</f>
        <v>0</v>
      </c>
      <c r="K144" s="193" t="s">
        <v>1030</v>
      </c>
      <c r="L144" s="39"/>
      <c r="M144" s="198" t="s">
        <v>1</v>
      </c>
      <c r="N144" s="199" t="s">
        <v>42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158</v>
      </c>
      <c r="AT144" s="202" t="s">
        <v>153</v>
      </c>
      <c r="AU144" s="202" t="s">
        <v>84</v>
      </c>
      <c r="AY144" s="17" t="s">
        <v>151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84</v>
      </c>
      <c r="BK144" s="203">
        <f>ROUND(I144*H144,2)</f>
        <v>0</v>
      </c>
      <c r="BL144" s="17" t="s">
        <v>158</v>
      </c>
      <c r="BM144" s="202" t="s">
        <v>248</v>
      </c>
    </row>
    <row r="145" spans="1:65" s="2" customFormat="1" ht="11.25" x14ac:dyDescent="0.2">
      <c r="A145" s="34"/>
      <c r="B145" s="35"/>
      <c r="C145" s="36"/>
      <c r="D145" s="204" t="s">
        <v>160</v>
      </c>
      <c r="E145" s="36"/>
      <c r="F145" s="205" t="s">
        <v>1044</v>
      </c>
      <c r="G145" s="36"/>
      <c r="H145" s="36"/>
      <c r="I145" s="206"/>
      <c r="J145" s="36"/>
      <c r="K145" s="36"/>
      <c r="L145" s="39"/>
      <c r="M145" s="207"/>
      <c r="N145" s="208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160</v>
      </c>
      <c r="AU145" s="17" t="s">
        <v>84</v>
      </c>
    </row>
    <row r="146" spans="1:65" s="12" customFormat="1" ht="25.9" customHeight="1" x14ac:dyDescent="0.2">
      <c r="B146" s="175"/>
      <c r="C146" s="176"/>
      <c r="D146" s="177" t="s">
        <v>76</v>
      </c>
      <c r="E146" s="178" t="s">
        <v>276</v>
      </c>
      <c r="F146" s="178" t="s">
        <v>1045</v>
      </c>
      <c r="G146" s="176"/>
      <c r="H146" s="176"/>
      <c r="I146" s="179"/>
      <c r="J146" s="180">
        <f>BK146</f>
        <v>0</v>
      </c>
      <c r="K146" s="176"/>
      <c r="L146" s="181"/>
      <c r="M146" s="182"/>
      <c r="N146" s="183"/>
      <c r="O146" s="183"/>
      <c r="P146" s="184">
        <f>SUM(P147:P148)</f>
        <v>0</v>
      </c>
      <c r="Q146" s="183"/>
      <c r="R146" s="184">
        <f>SUM(R147:R148)</f>
        <v>0</v>
      </c>
      <c r="S146" s="183"/>
      <c r="T146" s="185">
        <f>SUM(T147:T148)</f>
        <v>0</v>
      </c>
      <c r="AR146" s="186" t="s">
        <v>84</v>
      </c>
      <c r="AT146" s="187" t="s">
        <v>76</v>
      </c>
      <c r="AU146" s="187" t="s">
        <v>77</v>
      </c>
      <c r="AY146" s="186" t="s">
        <v>151</v>
      </c>
      <c r="BK146" s="188">
        <f>SUM(BK147:BK148)</f>
        <v>0</v>
      </c>
    </row>
    <row r="147" spans="1:65" s="2" customFormat="1" ht="16.5" customHeight="1" x14ac:dyDescent="0.2">
      <c r="A147" s="34"/>
      <c r="B147" s="35"/>
      <c r="C147" s="191" t="s">
        <v>211</v>
      </c>
      <c r="D147" s="191" t="s">
        <v>153</v>
      </c>
      <c r="E147" s="192" t="s">
        <v>1046</v>
      </c>
      <c r="F147" s="193" t="s">
        <v>1047</v>
      </c>
      <c r="G147" s="194" t="s">
        <v>167</v>
      </c>
      <c r="H147" s="195">
        <v>200</v>
      </c>
      <c r="I147" s="196"/>
      <c r="J147" s="197">
        <f>ROUND(I147*H147,2)</f>
        <v>0</v>
      </c>
      <c r="K147" s="193" t="s">
        <v>1030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158</v>
      </c>
      <c r="AT147" s="202" t="s">
        <v>153</v>
      </c>
      <c r="AU147" s="202" t="s">
        <v>84</v>
      </c>
      <c r="AY147" s="17" t="s">
        <v>151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158</v>
      </c>
      <c r="BM147" s="202" t="s">
        <v>265</v>
      </c>
    </row>
    <row r="148" spans="1:65" s="2" customFormat="1" ht="11.25" x14ac:dyDescent="0.2">
      <c r="A148" s="34"/>
      <c r="B148" s="35"/>
      <c r="C148" s="36"/>
      <c r="D148" s="204" t="s">
        <v>160</v>
      </c>
      <c r="E148" s="36"/>
      <c r="F148" s="205" t="s">
        <v>1047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160</v>
      </c>
      <c r="AU148" s="17" t="s">
        <v>84</v>
      </c>
    </row>
    <row r="149" spans="1:65" s="12" customFormat="1" ht="25.9" customHeight="1" x14ac:dyDescent="0.2">
      <c r="B149" s="175"/>
      <c r="C149" s="176"/>
      <c r="D149" s="177" t="s">
        <v>76</v>
      </c>
      <c r="E149" s="178" t="s">
        <v>280</v>
      </c>
      <c r="F149" s="178" t="s">
        <v>1048</v>
      </c>
      <c r="G149" s="176"/>
      <c r="H149" s="176"/>
      <c r="I149" s="179"/>
      <c r="J149" s="180">
        <f>BK149</f>
        <v>0</v>
      </c>
      <c r="K149" s="176"/>
      <c r="L149" s="181"/>
      <c r="M149" s="182"/>
      <c r="N149" s="183"/>
      <c r="O149" s="183"/>
      <c r="P149" s="184">
        <f>SUM(P150:P156)</f>
        <v>0</v>
      </c>
      <c r="Q149" s="183"/>
      <c r="R149" s="184">
        <f>SUM(R150:R156)</f>
        <v>83.5</v>
      </c>
      <c r="S149" s="183"/>
      <c r="T149" s="185">
        <f>SUM(T150:T156)</f>
        <v>0</v>
      </c>
      <c r="AR149" s="186" t="s">
        <v>84</v>
      </c>
      <c r="AT149" s="187" t="s">
        <v>76</v>
      </c>
      <c r="AU149" s="187" t="s">
        <v>77</v>
      </c>
      <c r="AY149" s="186" t="s">
        <v>151</v>
      </c>
      <c r="BK149" s="188">
        <f>SUM(BK150:BK156)</f>
        <v>0</v>
      </c>
    </row>
    <row r="150" spans="1:65" s="2" customFormat="1" ht="16.5" customHeight="1" x14ac:dyDescent="0.2">
      <c r="A150" s="34"/>
      <c r="B150" s="35"/>
      <c r="C150" s="191" t="s">
        <v>221</v>
      </c>
      <c r="D150" s="191" t="s">
        <v>153</v>
      </c>
      <c r="E150" s="192" t="s">
        <v>1049</v>
      </c>
      <c r="F150" s="193" t="s">
        <v>1050</v>
      </c>
      <c r="G150" s="194" t="s">
        <v>167</v>
      </c>
      <c r="H150" s="195">
        <v>200</v>
      </c>
      <c r="I150" s="196"/>
      <c r="J150" s="197">
        <f>ROUND(I150*H150,2)</f>
        <v>0</v>
      </c>
      <c r="K150" s="193" t="s">
        <v>1030</v>
      </c>
      <c r="L150" s="39"/>
      <c r="M150" s="198" t="s">
        <v>1</v>
      </c>
      <c r="N150" s="199" t="s">
        <v>42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158</v>
      </c>
      <c r="AT150" s="202" t="s">
        <v>153</v>
      </c>
      <c r="AU150" s="202" t="s">
        <v>84</v>
      </c>
      <c r="AY150" s="17" t="s">
        <v>151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84</v>
      </c>
      <c r="BK150" s="203">
        <f>ROUND(I150*H150,2)</f>
        <v>0</v>
      </c>
      <c r="BL150" s="17" t="s">
        <v>158</v>
      </c>
      <c r="BM150" s="202" t="s">
        <v>276</v>
      </c>
    </row>
    <row r="151" spans="1:65" s="2" customFormat="1" ht="11.25" x14ac:dyDescent="0.2">
      <c r="A151" s="34"/>
      <c r="B151" s="35"/>
      <c r="C151" s="36"/>
      <c r="D151" s="204" t="s">
        <v>160</v>
      </c>
      <c r="E151" s="36"/>
      <c r="F151" s="205" t="s">
        <v>1050</v>
      </c>
      <c r="G151" s="36"/>
      <c r="H151" s="36"/>
      <c r="I151" s="206"/>
      <c r="J151" s="36"/>
      <c r="K151" s="36"/>
      <c r="L151" s="39"/>
      <c r="M151" s="207"/>
      <c r="N151" s="208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160</v>
      </c>
      <c r="AU151" s="17" t="s">
        <v>84</v>
      </c>
    </row>
    <row r="152" spans="1:65" s="2" customFormat="1" ht="16.5" customHeight="1" x14ac:dyDescent="0.2">
      <c r="A152" s="34"/>
      <c r="B152" s="35"/>
      <c r="C152" s="191" t="s">
        <v>232</v>
      </c>
      <c r="D152" s="191" t="s">
        <v>153</v>
      </c>
      <c r="E152" s="192" t="s">
        <v>1051</v>
      </c>
      <c r="F152" s="193" t="s">
        <v>1052</v>
      </c>
      <c r="G152" s="194" t="s">
        <v>167</v>
      </c>
      <c r="H152" s="195">
        <v>50</v>
      </c>
      <c r="I152" s="196"/>
      <c r="J152" s="197">
        <f>ROUND(I152*H152,2)</f>
        <v>0</v>
      </c>
      <c r="K152" s="193" t="s">
        <v>1030</v>
      </c>
      <c r="L152" s="39"/>
      <c r="M152" s="198" t="s">
        <v>1</v>
      </c>
      <c r="N152" s="199" t="s">
        <v>42</v>
      </c>
      <c r="O152" s="71"/>
      <c r="P152" s="200">
        <f>O152*H152</f>
        <v>0</v>
      </c>
      <c r="Q152" s="200">
        <v>1.67</v>
      </c>
      <c r="R152" s="200">
        <f>Q152*H152</f>
        <v>83.5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158</v>
      </c>
      <c r="AT152" s="202" t="s">
        <v>153</v>
      </c>
      <c r="AU152" s="202" t="s">
        <v>84</v>
      </c>
      <c r="AY152" s="17" t="s">
        <v>151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84</v>
      </c>
      <c r="BK152" s="203">
        <f>ROUND(I152*H152,2)</f>
        <v>0</v>
      </c>
      <c r="BL152" s="17" t="s">
        <v>158</v>
      </c>
      <c r="BM152" s="202" t="s">
        <v>292</v>
      </c>
    </row>
    <row r="153" spans="1:65" s="2" customFormat="1" ht="11.25" x14ac:dyDescent="0.2">
      <c r="A153" s="34"/>
      <c r="B153" s="35"/>
      <c r="C153" s="36"/>
      <c r="D153" s="204" t="s">
        <v>160</v>
      </c>
      <c r="E153" s="36"/>
      <c r="F153" s="205" t="s">
        <v>1052</v>
      </c>
      <c r="G153" s="36"/>
      <c r="H153" s="36"/>
      <c r="I153" s="206"/>
      <c r="J153" s="36"/>
      <c r="K153" s="36"/>
      <c r="L153" s="39"/>
      <c r="M153" s="207"/>
      <c r="N153" s="208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160</v>
      </c>
      <c r="AU153" s="17" t="s">
        <v>84</v>
      </c>
    </row>
    <row r="154" spans="1:65" s="2" customFormat="1" ht="19.5" x14ac:dyDescent="0.2">
      <c r="A154" s="34"/>
      <c r="B154" s="35"/>
      <c r="C154" s="36"/>
      <c r="D154" s="204" t="s">
        <v>262</v>
      </c>
      <c r="E154" s="36"/>
      <c r="F154" s="230" t="s">
        <v>1053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262</v>
      </c>
      <c r="AU154" s="17" t="s">
        <v>84</v>
      </c>
    </row>
    <row r="155" spans="1:65" s="2" customFormat="1" ht="16.5" customHeight="1" x14ac:dyDescent="0.2">
      <c r="A155" s="34"/>
      <c r="B155" s="35"/>
      <c r="C155" s="191" t="s">
        <v>237</v>
      </c>
      <c r="D155" s="191" t="s">
        <v>153</v>
      </c>
      <c r="E155" s="192" t="s">
        <v>1054</v>
      </c>
      <c r="F155" s="193" t="s">
        <v>1055</v>
      </c>
      <c r="G155" s="194" t="s">
        <v>167</v>
      </c>
      <c r="H155" s="195">
        <v>200</v>
      </c>
      <c r="I155" s="196"/>
      <c r="J155" s="197">
        <f>ROUND(I155*H155,2)</f>
        <v>0</v>
      </c>
      <c r="K155" s="193" t="s">
        <v>1039</v>
      </c>
      <c r="L155" s="39"/>
      <c r="M155" s="198" t="s">
        <v>1</v>
      </c>
      <c r="N155" s="199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158</v>
      </c>
      <c r="AT155" s="202" t="s">
        <v>153</v>
      </c>
      <c r="AU155" s="202" t="s">
        <v>84</v>
      </c>
      <c r="AY155" s="17" t="s">
        <v>151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158</v>
      </c>
      <c r="BM155" s="202" t="s">
        <v>308</v>
      </c>
    </row>
    <row r="156" spans="1:65" s="2" customFormat="1" ht="11.25" x14ac:dyDescent="0.2">
      <c r="A156" s="34"/>
      <c r="B156" s="35"/>
      <c r="C156" s="36"/>
      <c r="D156" s="204" t="s">
        <v>160</v>
      </c>
      <c r="E156" s="36"/>
      <c r="F156" s="205" t="s">
        <v>1055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160</v>
      </c>
      <c r="AU156" s="17" t="s">
        <v>84</v>
      </c>
    </row>
    <row r="157" spans="1:65" s="12" customFormat="1" ht="25.9" customHeight="1" x14ac:dyDescent="0.2">
      <c r="B157" s="175"/>
      <c r="C157" s="176"/>
      <c r="D157" s="177" t="s">
        <v>76</v>
      </c>
      <c r="E157" s="178" t="s">
        <v>1056</v>
      </c>
      <c r="F157" s="178" t="s">
        <v>1057</v>
      </c>
      <c r="G157" s="176"/>
      <c r="H157" s="176"/>
      <c r="I157" s="179"/>
      <c r="J157" s="180">
        <f>BK157</f>
        <v>0</v>
      </c>
      <c r="K157" s="176"/>
      <c r="L157" s="181"/>
      <c r="M157" s="182"/>
      <c r="N157" s="183"/>
      <c r="O157" s="183"/>
      <c r="P157" s="184">
        <f>SUM(P158:P161)</f>
        <v>0</v>
      </c>
      <c r="Q157" s="183"/>
      <c r="R157" s="184">
        <f>SUM(R158:R161)</f>
        <v>4.5440000000000001E-2</v>
      </c>
      <c r="S157" s="183"/>
      <c r="T157" s="185">
        <f>SUM(T158:T161)</f>
        <v>0</v>
      </c>
      <c r="AR157" s="186" t="s">
        <v>86</v>
      </c>
      <c r="AT157" s="187" t="s">
        <v>76</v>
      </c>
      <c r="AU157" s="187" t="s">
        <v>77</v>
      </c>
      <c r="AY157" s="186" t="s">
        <v>151</v>
      </c>
      <c r="BK157" s="188">
        <f>SUM(BK158:BK161)</f>
        <v>0</v>
      </c>
    </row>
    <row r="158" spans="1:65" s="2" customFormat="1" ht="16.5" customHeight="1" x14ac:dyDescent="0.2">
      <c r="A158" s="34"/>
      <c r="B158" s="35"/>
      <c r="C158" s="191" t="s">
        <v>242</v>
      </c>
      <c r="D158" s="191" t="s">
        <v>153</v>
      </c>
      <c r="E158" s="192" t="s">
        <v>1058</v>
      </c>
      <c r="F158" s="193" t="s">
        <v>1059</v>
      </c>
      <c r="G158" s="194" t="s">
        <v>259</v>
      </c>
      <c r="H158" s="195">
        <v>2</v>
      </c>
      <c r="I158" s="196"/>
      <c r="J158" s="197">
        <f>ROUND(I158*H158,2)</f>
        <v>0</v>
      </c>
      <c r="K158" s="193" t="s">
        <v>1030</v>
      </c>
      <c r="L158" s="39"/>
      <c r="M158" s="198" t="s">
        <v>1</v>
      </c>
      <c r="N158" s="199" t="s">
        <v>42</v>
      </c>
      <c r="O158" s="71"/>
      <c r="P158" s="200">
        <f>O158*H158</f>
        <v>0</v>
      </c>
      <c r="Q158" s="200">
        <v>1.58E-3</v>
      </c>
      <c r="R158" s="200">
        <f>Q158*H158</f>
        <v>3.16E-3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276</v>
      </c>
      <c r="AT158" s="202" t="s">
        <v>153</v>
      </c>
      <c r="AU158" s="202" t="s">
        <v>84</v>
      </c>
      <c r="AY158" s="17" t="s">
        <v>151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84</v>
      </c>
      <c r="BK158" s="203">
        <f>ROUND(I158*H158,2)</f>
        <v>0</v>
      </c>
      <c r="BL158" s="17" t="s">
        <v>276</v>
      </c>
      <c r="BM158" s="202" t="s">
        <v>323</v>
      </c>
    </row>
    <row r="159" spans="1:65" s="2" customFormat="1" ht="11.25" x14ac:dyDescent="0.2">
      <c r="A159" s="34"/>
      <c r="B159" s="35"/>
      <c r="C159" s="36"/>
      <c r="D159" s="204" t="s">
        <v>160</v>
      </c>
      <c r="E159" s="36"/>
      <c r="F159" s="205" t="s">
        <v>1059</v>
      </c>
      <c r="G159" s="36"/>
      <c r="H159" s="36"/>
      <c r="I159" s="206"/>
      <c r="J159" s="36"/>
      <c r="K159" s="36"/>
      <c r="L159" s="39"/>
      <c r="M159" s="207"/>
      <c r="N159" s="208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160</v>
      </c>
      <c r="AU159" s="17" t="s">
        <v>84</v>
      </c>
    </row>
    <row r="160" spans="1:65" s="2" customFormat="1" ht="16.5" customHeight="1" x14ac:dyDescent="0.2">
      <c r="A160" s="34"/>
      <c r="B160" s="35"/>
      <c r="C160" s="191" t="s">
        <v>248</v>
      </c>
      <c r="D160" s="191" t="s">
        <v>153</v>
      </c>
      <c r="E160" s="192" t="s">
        <v>1060</v>
      </c>
      <c r="F160" s="193" t="s">
        <v>1061</v>
      </c>
      <c r="G160" s="194" t="s">
        <v>259</v>
      </c>
      <c r="H160" s="195">
        <v>2</v>
      </c>
      <c r="I160" s="196"/>
      <c r="J160" s="197">
        <f>ROUND(I160*H160,2)</f>
        <v>0</v>
      </c>
      <c r="K160" s="193" t="s">
        <v>1030</v>
      </c>
      <c r="L160" s="39"/>
      <c r="M160" s="198" t="s">
        <v>1</v>
      </c>
      <c r="N160" s="199" t="s">
        <v>42</v>
      </c>
      <c r="O160" s="71"/>
      <c r="P160" s="200">
        <f>O160*H160</f>
        <v>0</v>
      </c>
      <c r="Q160" s="200">
        <v>2.1139999999999999E-2</v>
      </c>
      <c r="R160" s="200">
        <f>Q160*H160</f>
        <v>4.2279999999999998E-2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276</v>
      </c>
      <c r="AT160" s="202" t="s">
        <v>153</v>
      </c>
      <c r="AU160" s="202" t="s">
        <v>84</v>
      </c>
      <c r="AY160" s="17" t="s">
        <v>151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84</v>
      </c>
      <c r="BK160" s="203">
        <f>ROUND(I160*H160,2)</f>
        <v>0</v>
      </c>
      <c r="BL160" s="17" t="s">
        <v>276</v>
      </c>
      <c r="BM160" s="202" t="s">
        <v>347</v>
      </c>
    </row>
    <row r="161" spans="1:65" s="2" customFormat="1" ht="11.25" x14ac:dyDescent="0.2">
      <c r="A161" s="34"/>
      <c r="B161" s="35"/>
      <c r="C161" s="36"/>
      <c r="D161" s="204" t="s">
        <v>160</v>
      </c>
      <c r="E161" s="36"/>
      <c r="F161" s="205" t="s">
        <v>1061</v>
      </c>
      <c r="G161" s="36"/>
      <c r="H161" s="36"/>
      <c r="I161" s="206"/>
      <c r="J161" s="36"/>
      <c r="K161" s="36"/>
      <c r="L161" s="39"/>
      <c r="M161" s="207"/>
      <c r="N161" s="208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160</v>
      </c>
      <c r="AU161" s="17" t="s">
        <v>84</v>
      </c>
    </row>
    <row r="162" spans="1:65" s="12" customFormat="1" ht="25.9" customHeight="1" x14ac:dyDescent="0.2">
      <c r="B162" s="175"/>
      <c r="C162" s="176"/>
      <c r="D162" s="177" t="s">
        <v>76</v>
      </c>
      <c r="E162" s="178" t="s">
        <v>1062</v>
      </c>
      <c r="F162" s="178" t="s">
        <v>1063</v>
      </c>
      <c r="G162" s="176"/>
      <c r="H162" s="176"/>
      <c r="I162" s="179"/>
      <c r="J162" s="180">
        <f>BK162</f>
        <v>0</v>
      </c>
      <c r="K162" s="176"/>
      <c r="L162" s="181"/>
      <c r="M162" s="182"/>
      <c r="N162" s="183"/>
      <c r="O162" s="183"/>
      <c r="P162" s="184">
        <f>SUM(P163:P165)</f>
        <v>0</v>
      </c>
      <c r="Q162" s="183"/>
      <c r="R162" s="184">
        <f>SUM(R163:R165)</f>
        <v>4.8759999999999998E-2</v>
      </c>
      <c r="S162" s="183"/>
      <c r="T162" s="185">
        <f>SUM(T163:T165)</f>
        <v>0</v>
      </c>
      <c r="AR162" s="186" t="s">
        <v>84</v>
      </c>
      <c r="AT162" s="187" t="s">
        <v>76</v>
      </c>
      <c r="AU162" s="187" t="s">
        <v>77</v>
      </c>
      <c r="AY162" s="186" t="s">
        <v>151</v>
      </c>
      <c r="BK162" s="188">
        <f>SUM(BK163:BK165)</f>
        <v>0</v>
      </c>
    </row>
    <row r="163" spans="1:65" s="2" customFormat="1" ht="16.5" customHeight="1" x14ac:dyDescent="0.2">
      <c r="A163" s="34"/>
      <c r="B163" s="35"/>
      <c r="C163" s="191" t="s">
        <v>256</v>
      </c>
      <c r="D163" s="191" t="s">
        <v>153</v>
      </c>
      <c r="E163" s="192" t="s">
        <v>1064</v>
      </c>
      <c r="F163" s="193" t="s">
        <v>1065</v>
      </c>
      <c r="G163" s="194" t="s">
        <v>283</v>
      </c>
      <c r="H163" s="195">
        <v>2</v>
      </c>
      <c r="I163" s="196"/>
      <c r="J163" s="197">
        <f>ROUND(I163*H163,2)</f>
        <v>0</v>
      </c>
      <c r="K163" s="193" t="s">
        <v>1030</v>
      </c>
      <c r="L163" s="39"/>
      <c r="M163" s="198" t="s">
        <v>1</v>
      </c>
      <c r="N163" s="199" t="s">
        <v>42</v>
      </c>
      <c r="O163" s="71"/>
      <c r="P163" s="200">
        <f>O163*H163</f>
        <v>0</v>
      </c>
      <c r="Q163" s="200">
        <v>2.4379999999999999E-2</v>
      </c>
      <c r="R163" s="200">
        <f>Q163*H163</f>
        <v>4.8759999999999998E-2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158</v>
      </c>
      <c r="AT163" s="202" t="s">
        <v>153</v>
      </c>
      <c r="AU163" s="202" t="s">
        <v>84</v>
      </c>
      <c r="AY163" s="17" t="s">
        <v>151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84</v>
      </c>
      <c r="BK163" s="203">
        <f>ROUND(I163*H163,2)</f>
        <v>0</v>
      </c>
      <c r="BL163" s="17" t="s">
        <v>158</v>
      </c>
      <c r="BM163" s="202" t="s">
        <v>359</v>
      </c>
    </row>
    <row r="164" spans="1:65" s="2" customFormat="1" ht="11.25" x14ac:dyDescent="0.2">
      <c r="A164" s="34"/>
      <c r="B164" s="35"/>
      <c r="C164" s="36"/>
      <c r="D164" s="204" t="s">
        <v>160</v>
      </c>
      <c r="E164" s="36"/>
      <c r="F164" s="205" t="s">
        <v>1065</v>
      </c>
      <c r="G164" s="36"/>
      <c r="H164" s="36"/>
      <c r="I164" s="206"/>
      <c r="J164" s="36"/>
      <c r="K164" s="36"/>
      <c r="L164" s="39"/>
      <c r="M164" s="207"/>
      <c r="N164" s="208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160</v>
      </c>
      <c r="AU164" s="17" t="s">
        <v>84</v>
      </c>
    </row>
    <row r="165" spans="1:65" s="2" customFormat="1" ht="19.5" x14ac:dyDescent="0.2">
      <c r="A165" s="34"/>
      <c r="B165" s="35"/>
      <c r="C165" s="36"/>
      <c r="D165" s="204" t="s">
        <v>262</v>
      </c>
      <c r="E165" s="36"/>
      <c r="F165" s="230" t="s">
        <v>1066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262</v>
      </c>
      <c r="AU165" s="17" t="s">
        <v>84</v>
      </c>
    </row>
    <row r="166" spans="1:65" s="12" customFormat="1" ht="25.9" customHeight="1" x14ac:dyDescent="0.2">
      <c r="B166" s="175"/>
      <c r="C166" s="176"/>
      <c r="D166" s="177" t="s">
        <v>76</v>
      </c>
      <c r="E166" s="178" t="s">
        <v>1067</v>
      </c>
      <c r="F166" s="178" t="s">
        <v>1068</v>
      </c>
      <c r="G166" s="176"/>
      <c r="H166" s="176"/>
      <c r="I166" s="179"/>
      <c r="J166" s="180">
        <f>BK166</f>
        <v>0</v>
      </c>
      <c r="K166" s="176"/>
      <c r="L166" s="181"/>
      <c r="M166" s="182"/>
      <c r="N166" s="183"/>
      <c r="O166" s="183"/>
      <c r="P166" s="184">
        <f>SUM(P167:P178)</f>
        <v>0</v>
      </c>
      <c r="Q166" s="183"/>
      <c r="R166" s="184">
        <f>SUM(R167:R178)</f>
        <v>0.15561000000000003</v>
      </c>
      <c r="S166" s="183"/>
      <c r="T166" s="185">
        <f>SUM(T167:T178)</f>
        <v>0</v>
      </c>
      <c r="AR166" s="186" t="s">
        <v>84</v>
      </c>
      <c r="AT166" s="187" t="s">
        <v>76</v>
      </c>
      <c r="AU166" s="187" t="s">
        <v>77</v>
      </c>
      <c r="AY166" s="186" t="s">
        <v>151</v>
      </c>
      <c r="BK166" s="188">
        <f>SUM(BK167:BK178)</f>
        <v>0</v>
      </c>
    </row>
    <row r="167" spans="1:65" s="2" customFormat="1" ht="16.5" customHeight="1" x14ac:dyDescent="0.2">
      <c r="A167" s="34"/>
      <c r="B167" s="35"/>
      <c r="C167" s="191" t="s">
        <v>265</v>
      </c>
      <c r="D167" s="191" t="s">
        <v>153</v>
      </c>
      <c r="E167" s="192" t="s">
        <v>1069</v>
      </c>
      <c r="F167" s="193" t="s">
        <v>1070</v>
      </c>
      <c r="G167" s="194" t="s">
        <v>283</v>
      </c>
      <c r="H167" s="195">
        <v>70</v>
      </c>
      <c r="I167" s="196"/>
      <c r="J167" s="197">
        <f>ROUND(I167*H167,2)</f>
        <v>0</v>
      </c>
      <c r="K167" s="193" t="s">
        <v>1030</v>
      </c>
      <c r="L167" s="39"/>
      <c r="M167" s="198" t="s">
        <v>1</v>
      </c>
      <c r="N167" s="199" t="s">
        <v>42</v>
      </c>
      <c r="O167" s="71"/>
      <c r="P167" s="200">
        <f>O167*H167</f>
        <v>0</v>
      </c>
      <c r="Q167" s="200">
        <v>2.2000000000000001E-3</v>
      </c>
      <c r="R167" s="200">
        <f>Q167*H167</f>
        <v>0.154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158</v>
      </c>
      <c r="AT167" s="202" t="s">
        <v>153</v>
      </c>
      <c r="AU167" s="202" t="s">
        <v>84</v>
      </c>
      <c r="AY167" s="17" t="s">
        <v>151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84</v>
      </c>
      <c r="BK167" s="203">
        <f>ROUND(I167*H167,2)</f>
        <v>0</v>
      </c>
      <c r="BL167" s="17" t="s">
        <v>158</v>
      </c>
      <c r="BM167" s="202" t="s">
        <v>369</v>
      </c>
    </row>
    <row r="168" spans="1:65" s="2" customFormat="1" ht="11.25" x14ac:dyDescent="0.2">
      <c r="A168" s="34"/>
      <c r="B168" s="35"/>
      <c r="C168" s="36"/>
      <c r="D168" s="204" t="s">
        <v>160</v>
      </c>
      <c r="E168" s="36"/>
      <c r="F168" s="205" t="s">
        <v>1070</v>
      </c>
      <c r="G168" s="36"/>
      <c r="H168" s="36"/>
      <c r="I168" s="206"/>
      <c r="J168" s="36"/>
      <c r="K168" s="36"/>
      <c r="L168" s="39"/>
      <c r="M168" s="207"/>
      <c r="N168" s="208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160</v>
      </c>
      <c r="AU168" s="17" t="s">
        <v>84</v>
      </c>
    </row>
    <row r="169" spans="1:65" s="2" customFormat="1" ht="19.5" x14ac:dyDescent="0.2">
      <c r="A169" s="34"/>
      <c r="B169" s="35"/>
      <c r="C169" s="36"/>
      <c r="D169" s="204" t="s">
        <v>262</v>
      </c>
      <c r="E169" s="36"/>
      <c r="F169" s="230" t="s">
        <v>1071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262</v>
      </c>
      <c r="AU169" s="17" t="s">
        <v>84</v>
      </c>
    </row>
    <row r="170" spans="1:65" s="2" customFormat="1" ht="16.5" customHeight="1" x14ac:dyDescent="0.2">
      <c r="A170" s="34"/>
      <c r="B170" s="35"/>
      <c r="C170" s="191" t="s">
        <v>8</v>
      </c>
      <c r="D170" s="191" t="s">
        <v>153</v>
      </c>
      <c r="E170" s="192" t="s">
        <v>1072</v>
      </c>
      <c r="F170" s="193" t="s">
        <v>1073</v>
      </c>
      <c r="G170" s="194" t="s">
        <v>283</v>
      </c>
      <c r="H170" s="195">
        <v>45</v>
      </c>
      <c r="I170" s="196"/>
      <c r="J170" s="197">
        <f>ROUND(I170*H170,2)</f>
        <v>0</v>
      </c>
      <c r="K170" s="193" t="s">
        <v>1039</v>
      </c>
      <c r="L170" s="39"/>
      <c r="M170" s="198" t="s">
        <v>1</v>
      </c>
      <c r="N170" s="199" t="s">
        <v>42</v>
      </c>
      <c r="O170" s="71"/>
      <c r="P170" s="200">
        <f>O170*H170</f>
        <v>0</v>
      </c>
      <c r="Q170" s="200">
        <v>2.0000000000000002E-5</v>
      </c>
      <c r="R170" s="200">
        <f>Q170*H170</f>
        <v>9.0000000000000008E-4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158</v>
      </c>
      <c r="AT170" s="202" t="s">
        <v>153</v>
      </c>
      <c r="AU170" s="202" t="s">
        <v>84</v>
      </c>
      <c r="AY170" s="17" t="s">
        <v>151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84</v>
      </c>
      <c r="BK170" s="203">
        <f>ROUND(I170*H170,2)</f>
        <v>0</v>
      </c>
      <c r="BL170" s="17" t="s">
        <v>158</v>
      </c>
      <c r="BM170" s="202" t="s">
        <v>379</v>
      </c>
    </row>
    <row r="171" spans="1:65" s="2" customFormat="1" ht="11.25" x14ac:dyDescent="0.2">
      <c r="A171" s="34"/>
      <c r="B171" s="35"/>
      <c r="C171" s="36"/>
      <c r="D171" s="204" t="s">
        <v>160</v>
      </c>
      <c r="E171" s="36"/>
      <c r="F171" s="205" t="s">
        <v>1073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160</v>
      </c>
      <c r="AU171" s="17" t="s">
        <v>84</v>
      </c>
    </row>
    <row r="172" spans="1:65" s="2" customFormat="1" ht="19.5" x14ac:dyDescent="0.2">
      <c r="A172" s="34"/>
      <c r="B172" s="35"/>
      <c r="C172" s="36"/>
      <c r="D172" s="204" t="s">
        <v>262</v>
      </c>
      <c r="E172" s="36"/>
      <c r="F172" s="230" t="s">
        <v>1074</v>
      </c>
      <c r="G172" s="36"/>
      <c r="H172" s="36"/>
      <c r="I172" s="206"/>
      <c r="J172" s="36"/>
      <c r="K172" s="36"/>
      <c r="L172" s="39"/>
      <c r="M172" s="207"/>
      <c r="N172" s="208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262</v>
      </c>
      <c r="AU172" s="17" t="s">
        <v>84</v>
      </c>
    </row>
    <row r="173" spans="1:65" s="2" customFormat="1" ht="16.5" customHeight="1" x14ac:dyDescent="0.2">
      <c r="A173" s="34"/>
      <c r="B173" s="35"/>
      <c r="C173" s="191" t="s">
        <v>276</v>
      </c>
      <c r="D173" s="191" t="s">
        <v>153</v>
      </c>
      <c r="E173" s="192" t="s">
        <v>1075</v>
      </c>
      <c r="F173" s="193" t="s">
        <v>1076</v>
      </c>
      <c r="G173" s="194" t="s">
        <v>259</v>
      </c>
      <c r="H173" s="195">
        <v>1</v>
      </c>
      <c r="I173" s="196"/>
      <c r="J173" s="197">
        <f>ROUND(I173*H173,2)</f>
        <v>0</v>
      </c>
      <c r="K173" s="193" t="s">
        <v>1030</v>
      </c>
      <c r="L173" s="39"/>
      <c r="M173" s="198" t="s">
        <v>1</v>
      </c>
      <c r="N173" s="199" t="s">
        <v>42</v>
      </c>
      <c r="O173" s="71"/>
      <c r="P173" s="200">
        <f>O173*H173</f>
        <v>0</v>
      </c>
      <c r="Q173" s="200">
        <v>1.3999999999999999E-4</v>
      </c>
      <c r="R173" s="200">
        <f>Q173*H173</f>
        <v>1.3999999999999999E-4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158</v>
      </c>
      <c r="AT173" s="202" t="s">
        <v>153</v>
      </c>
      <c r="AU173" s="202" t="s">
        <v>84</v>
      </c>
      <c r="AY173" s="17" t="s">
        <v>151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84</v>
      </c>
      <c r="BK173" s="203">
        <f>ROUND(I173*H173,2)</f>
        <v>0</v>
      </c>
      <c r="BL173" s="17" t="s">
        <v>158</v>
      </c>
      <c r="BM173" s="202" t="s">
        <v>391</v>
      </c>
    </row>
    <row r="174" spans="1:65" s="2" customFormat="1" ht="11.25" x14ac:dyDescent="0.2">
      <c r="A174" s="34"/>
      <c r="B174" s="35"/>
      <c r="C174" s="36"/>
      <c r="D174" s="204" t="s">
        <v>160</v>
      </c>
      <c r="E174" s="36"/>
      <c r="F174" s="205" t="s">
        <v>1076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160</v>
      </c>
      <c r="AU174" s="17" t="s">
        <v>84</v>
      </c>
    </row>
    <row r="175" spans="1:65" s="2" customFormat="1" ht="16.5" customHeight="1" x14ac:dyDescent="0.2">
      <c r="A175" s="34"/>
      <c r="B175" s="35"/>
      <c r="C175" s="191" t="s">
        <v>280</v>
      </c>
      <c r="D175" s="191" t="s">
        <v>153</v>
      </c>
      <c r="E175" s="192" t="s">
        <v>1077</v>
      </c>
      <c r="F175" s="193" t="s">
        <v>1078</v>
      </c>
      <c r="G175" s="194" t="s">
        <v>259</v>
      </c>
      <c r="H175" s="195">
        <v>3</v>
      </c>
      <c r="I175" s="196"/>
      <c r="J175" s="197">
        <f>ROUND(I175*H175,2)</f>
        <v>0</v>
      </c>
      <c r="K175" s="193" t="s">
        <v>1030</v>
      </c>
      <c r="L175" s="39"/>
      <c r="M175" s="198" t="s">
        <v>1</v>
      </c>
      <c r="N175" s="199" t="s">
        <v>42</v>
      </c>
      <c r="O175" s="71"/>
      <c r="P175" s="200">
        <f>O175*H175</f>
        <v>0</v>
      </c>
      <c r="Q175" s="200">
        <v>1.4999999999999999E-4</v>
      </c>
      <c r="R175" s="200">
        <f>Q175*H175</f>
        <v>4.4999999999999999E-4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158</v>
      </c>
      <c r="AT175" s="202" t="s">
        <v>153</v>
      </c>
      <c r="AU175" s="202" t="s">
        <v>84</v>
      </c>
      <c r="AY175" s="17" t="s">
        <v>151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84</v>
      </c>
      <c r="BK175" s="203">
        <f>ROUND(I175*H175,2)</f>
        <v>0</v>
      </c>
      <c r="BL175" s="17" t="s">
        <v>158</v>
      </c>
      <c r="BM175" s="202" t="s">
        <v>403</v>
      </c>
    </row>
    <row r="176" spans="1:65" s="2" customFormat="1" ht="11.25" x14ac:dyDescent="0.2">
      <c r="A176" s="34"/>
      <c r="B176" s="35"/>
      <c r="C176" s="36"/>
      <c r="D176" s="204" t="s">
        <v>160</v>
      </c>
      <c r="E176" s="36"/>
      <c r="F176" s="205" t="s">
        <v>1078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160</v>
      </c>
      <c r="AU176" s="17" t="s">
        <v>84</v>
      </c>
    </row>
    <row r="177" spans="1:65" s="2" customFormat="1" ht="16.5" customHeight="1" x14ac:dyDescent="0.2">
      <c r="A177" s="34"/>
      <c r="B177" s="35"/>
      <c r="C177" s="191" t="s">
        <v>292</v>
      </c>
      <c r="D177" s="191" t="s">
        <v>153</v>
      </c>
      <c r="E177" s="192" t="s">
        <v>1079</v>
      </c>
      <c r="F177" s="193" t="s">
        <v>1080</v>
      </c>
      <c r="G177" s="194" t="s">
        <v>259</v>
      </c>
      <c r="H177" s="195">
        <v>2</v>
      </c>
      <c r="I177" s="196"/>
      <c r="J177" s="197">
        <f>ROUND(I177*H177,2)</f>
        <v>0</v>
      </c>
      <c r="K177" s="193" t="s">
        <v>1030</v>
      </c>
      <c r="L177" s="39"/>
      <c r="M177" s="198" t="s">
        <v>1</v>
      </c>
      <c r="N177" s="199" t="s">
        <v>42</v>
      </c>
      <c r="O177" s="71"/>
      <c r="P177" s="200">
        <f>O177*H177</f>
        <v>0</v>
      </c>
      <c r="Q177" s="200">
        <v>6.0000000000000002E-5</v>
      </c>
      <c r="R177" s="200">
        <f>Q177*H177</f>
        <v>1.2E-4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158</v>
      </c>
      <c r="AT177" s="202" t="s">
        <v>153</v>
      </c>
      <c r="AU177" s="202" t="s">
        <v>84</v>
      </c>
      <c r="AY177" s="17" t="s">
        <v>151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84</v>
      </c>
      <c r="BK177" s="203">
        <f>ROUND(I177*H177,2)</f>
        <v>0</v>
      </c>
      <c r="BL177" s="17" t="s">
        <v>158</v>
      </c>
      <c r="BM177" s="202" t="s">
        <v>416</v>
      </c>
    </row>
    <row r="178" spans="1:65" s="2" customFormat="1" ht="11.25" x14ac:dyDescent="0.2">
      <c r="A178" s="34"/>
      <c r="B178" s="35"/>
      <c r="C178" s="36"/>
      <c r="D178" s="204" t="s">
        <v>160</v>
      </c>
      <c r="E178" s="36"/>
      <c r="F178" s="205" t="s">
        <v>1080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160</v>
      </c>
      <c r="AU178" s="17" t="s">
        <v>84</v>
      </c>
    </row>
    <row r="179" spans="1:65" s="12" customFormat="1" ht="25.9" customHeight="1" x14ac:dyDescent="0.2">
      <c r="B179" s="175"/>
      <c r="C179" s="176"/>
      <c r="D179" s="177" t="s">
        <v>76</v>
      </c>
      <c r="E179" s="178" t="s">
        <v>1081</v>
      </c>
      <c r="F179" s="178" t="s">
        <v>1082</v>
      </c>
      <c r="G179" s="176"/>
      <c r="H179" s="176"/>
      <c r="I179" s="179"/>
      <c r="J179" s="180">
        <f>BK179</f>
        <v>0</v>
      </c>
      <c r="K179" s="176"/>
      <c r="L179" s="181"/>
      <c r="M179" s="182"/>
      <c r="N179" s="183"/>
      <c r="O179" s="183"/>
      <c r="P179" s="184">
        <f>SUM(P180:P203)</f>
        <v>0</v>
      </c>
      <c r="Q179" s="183"/>
      <c r="R179" s="184">
        <f>SUM(R180:R203)</f>
        <v>13.341610000000001</v>
      </c>
      <c r="S179" s="183"/>
      <c r="T179" s="185">
        <f>SUM(T180:T203)</f>
        <v>0</v>
      </c>
      <c r="AR179" s="186" t="s">
        <v>84</v>
      </c>
      <c r="AT179" s="187" t="s">
        <v>76</v>
      </c>
      <c r="AU179" s="187" t="s">
        <v>77</v>
      </c>
      <c r="AY179" s="186" t="s">
        <v>151</v>
      </c>
      <c r="BK179" s="188">
        <f>SUM(BK180:BK203)</f>
        <v>0</v>
      </c>
    </row>
    <row r="180" spans="1:65" s="2" customFormat="1" ht="16.5" customHeight="1" x14ac:dyDescent="0.2">
      <c r="A180" s="34"/>
      <c r="B180" s="35"/>
      <c r="C180" s="191" t="s">
        <v>302</v>
      </c>
      <c r="D180" s="191" t="s">
        <v>153</v>
      </c>
      <c r="E180" s="192" t="s">
        <v>1083</v>
      </c>
      <c r="F180" s="193" t="s">
        <v>1084</v>
      </c>
      <c r="G180" s="194" t="s">
        <v>283</v>
      </c>
      <c r="H180" s="195">
        <v>115</v>
      </c>
      <c r="I180" s="196"/>
      <c r="J180" s="197">
        <f>ROUND(I180*H180,2)</f>
        <v>0</v>
      </c>
      <c r="K180" s="193" t="s">
        <v>1030</v>
      </c>
      <c r="L180" s="39"/>
      <c r="M180" s="198" t="s">
        <v>1</v>
      </c>
      <c r="N180" s="199" t="s">
        <v>42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158</v>
      </c>
      <c r="AT180" s="202" t="s">
        <v>153</v>
      </c>
      <c r="AU180" s="202" t="s">
        <v>84</v>
      </c>
      <c r="AY180" s="17" t="s">
        <v>151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84</v>
      </c>
      <c r="BK180" s="203">
        <f>ROUND(I180*H180,2)</f>
        <v>0</v>
      </c>
      <c r="BL180" s="17" t="s">
        <v>158</v>
      </c>
      <c r="BM180" s="202" t="s">
        <v>429</v>
      </c>
    </row>
    <row r="181" spans="1:65" s="2" customFormat="1" ht="11.25" x14ac:dyDescent="0.2">
      <c r="A181" s="34"/>
      <c r="B181" s="35"/>
      <c r="C181" s="36"/>
      <c r="D181" s="204" t="s">
        <v>160</v>
      </c>
      <c r="E181" s="36"/>
      <c r="F181" s="205" t="s">
        <v>1084</v>
      </c>
      <c r="G181" s="36"/>
      <c r="H181" s="36"/>
      <c r="I181" s="206"/>
      <c r="J181" s="36"/>
      <c r="K181" s="36"/>
      <c r="L181" s="39"/>
      <c r="M181" s="207"/>
      <c r="N181" s="208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160</v>
      </c>
      <c r="AU181" s="17" t="s">
        <v>84</v>
      </c>
    </row>
    <row r="182" spans="1:65" s="2" customFormat="1" ht="16.5" customHeight="1" x14ac:dyDescent="0.2">
      <c r="A182" s="34"/>
      <c r="B182" s="35"/>
      <c r="C182" s="191" t="s">
        <v>308</v>
      </c>
      <c r="D182" s="191" t="s">
        <v>153</v>
      </c>
      <c r="E182" s="192" t="s">
        <v>1085</v>
      </c>
      <c r="F182" s="193" t="s">
        <v>1086</v>
      </c>
      <c r="G182" s="194" t="s">
        <v>1087</v>
      </c>
      <c r="H182" s="195">
        <v>2</v>
      </c>
      <c r="I182" s="196"/>
      <c r="J182" s="197">
        <f>ROUND(I182*H182,2)</f>
        <v>0</v>
      </c>
      <c r="K182" s="193" t="s">
        <v>1030</v>
      </c>
      <c r="L182" s="39"/>
      <c r="M182" s="198" t="s">
        <v>1</v>
      </c>
      <c r="N182" s="199" t="s">
        <v>42</v>
      </c>
      <c r="O182" s="71"/>
      <c r="P182" s="200">
        <f>O182*H182</f>
        <v>0</v>
      </c>
      <c r="Q182" s="200">
        <v>1.2999999999999999E-4</v>
      </c>
      <c r="R182" s="200">
        <f>Q182*H182</f>
        <v>2.5999999999999998E-4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158</v>
      </c>
      <c r="AT182" s="202" t="s">
        <v>153</v>
      </c>
      <c r="AU182" s="202" t="s">
        <v>84</v>
      </c>
      <c r="AY182" s="17" t="s">
        <v>151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84</v>
      </c>
      <c r="BK182" s="203">
        <f>ROUND(I182*H182,2)</f>
        <v>0</v>
      </c>
      <c r="BL182" s="17" t="s">
        <v>158</v>
      </c>
      <c r="BM182" s="202" t="s">
        <v>439</v>
      </c>
    </row>
    <row r="183" spans="1:65" s="2" customFormat="1" ht="11.25" x14ac:dyDescent="0.2">
      <c r="A183" s="34"/>
      <c r="B183" s="35"/>
      <c r="C183" s="36"/>
      <c r="D183" s="204" t="s">
        <v>160</v>
      </c>
      <c r="E183" s="36"/>
      <c r="F183" s="205" t="s">
        <v>1086</v>
      </c>
      <c r="G183" s="36"/>
      <c r="H183" s="36"/>
      <c r="I183" s="206"/>
      <c r="J183" s="36"/>
      <c r="K183" s="36"/>
      <c r="L183" s="39"/>
      <c r="M183" s="207"/>
      <c r="N183" s="208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160</v>
      </c>
      <c r="AU183" s="17" t="s">
        <v>84</v>
      </c>
    </row>
    <row r="184" spans="1:65" s="2" customFormat="1" ht="16.5" customHeight="1" x14ac:dyDescent="0.2">
      <c r="A184" s="34"/>
      <c r="B184" s="35"/>
      <c r="C184" s="191" t="s">
        <v>7</v>
      </c>
      <c r="D184" s="191" t="s">
        <v>153</v>
      </c>
      <c r="E184" s="192" t="s">
        <v>1088</v>
      </c>
      <c r="F184" s="193" t="s">
        <v>1089</v>
      </c>
      <c r="G184" s="194" t="s">
        <v>1087</v>
      </c>
      <c r="H184" s="195">
        <v>1</v>
      </c>
      <c r="I184" s="196"/>
      <c r="J184" s="197">
        <f>ROUND(I184*H184,2)</f>
        <v>0</v>
      </c>
      <c r="K184" s="193" t="s">
        <v>1030</v>
      </c>
      <c r="L184" s="39"/>
      <c r="M184" s="198" t="s">
        <v>1</v>
      </c>
      <c r="N184" s="199" t="s">
        <v>42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158</v>
      </c>
      <c r="AT184" s="202" t="s">
        <v>153</v>
      </c>
      <c r="AU184" s="202" t="s">
        <v>84</v>
      </c>
      <c r="AY184" s="17" t="s">
        <v>151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84</v>
      </c>
      <c r="BK184" s="203">
        <f>ROUND(I184*H184,2)</f>
        <v>0</v>
      </c>
      <c r="BL184" s="17" t="s">
        <v>158</v>
      </c>
      <c r="BM184" s="202" t="s">
        <v>454</v>
      </c>
    </row>
    <row r="185" spans="1:65" s="2" customFormat="1" ht="11.25" x14ac:dyDescent="0.2">
      <c r="A185" s="34"/>
      <c r="B185" s="35"/>
      <c r="C185" s="36"/>
      <c r="D185" s="204" t="s">
        <v>160</v>
      </c>
      <c r="E185" s="36"/>
      <c r="F185" s="205" t="s">
        <v>1089</v>
      </c>
      <c r="G185" s="36"/>
      <c r="H185" s="36"/>
      <c r="I185" s="206"/>
      <c r="J185" s="36"/>
      <c r="K185" s="36"/>
      <c r="L185" s="39"/>
      <c r="M185" s="207"/>
      <c r="N185" s="208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160</v>
      </c>
      <c r="AU185" s="17" t="s">
        <v>84</v>
      </c>
    </row>
    <row r="186" spans="1:65" s="2" customFormat="1" ht="16.5" customHeight="1" x14ac:dyDescent="0.2">
      <c r="A186" s="34"/>
      <c r="B186" s="35"/>
      <c r="C186" s="191" t="s">
        <v>323</v>
      </c>
      <c r="D186" s="191" t="s">
        <v>153</v>
      </c>
      <c r="E186" s="192" t="s">
        <v>1090</v>
      </c>
      <c r="F186" s="193" t="s">
        <v>1091</v>
      </c>
      <c r="G186" s="194" t="s">
        <v>259</v>
      </c>
      <c r="H186" s="195">
        <v>1</v>
      </c>
      <c r="I186" s="196"/>
      <c r="J186" s="197">
        <f>ROUND(I186*H186,2)</f>
        <v>0</v>
      </c>
      <c r="K186" s="193" t="s">
        <v>1039</v>
      </c>
      <c r="L186" s="39"/>
      <c r="M186" s="198" t="s">
        <v>1</v>
      </c>
      <c r="N186" s="199" t="s">
        <v>42</v>
      </c>
      <c r="O186" s="71"/>
      <c r="P186" s="200">
        <f>O186*H186</f>
        <v>0</v>
      </c>
      <c r="Q186" s="200">
        <v>3.0426099999999998</v>
      </c>
      <c r="R186" s="200">
        <f>Q186*H186</f>
        <v>3.0426099999999998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158</v>
      </c>
      <c r="AT186" s="202" t="s">
        <v>153</v>
      </c>
      <c r="AU186" s="202" t="s">
        <v>84</v>
      </c>
      <c r="AY186" s="17" t="s">
        <v>151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84</v>
      </c>
      <c r="BK186" s="203">
        <f>ROUND(I186*H186,2)</f>
        <v>0</v>
      </c>
      <c r="BL186" s="17" t="s">
        <v>158</v>
      </c>
      <c r="BM186" s="202" t="s">
        <v>479</v>
      </c>
    </row>
    <row r="187" spans="1:65" s="2" customFormat="1" ht="11.25" x14ac:dyDescent="0.2">
      <c r="A187" s="34"/>
      <c r="B187" s="35"/>
      <c r="C187" s="36"/>
      <c r="D187" s="204" t="s">
        <v>160</v>
      </c>
      <c r="E187" s="36"/>
      <c r="F187" s="205" t="s">
        <v>1091</v>
      </c>
      <c r="G187" s="36"/>
      <c r="H187" s="36"/>
      <c r="I187" s="206"/>
      <c r="J187" s="36"/>
      <c r="K187" s="36"/>
      <c r="L187" s="39"/>
      <c r="M187" s="207"/>
      <c r="N187" s="208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160</v>
      </c>
      <c r="AU187" s="17" t="s">
        <v>84</v>
      </c>
    </row>
    <row r="188" spans="1:65" s="2" customFormat="1" ht="19.5" x14ac:dyDescent="0.2">
      <c r="A188" s="34"/>
      <c r="B188" s="35"/>
      <c r="C188" s="36"/>
      <c r="D188" s="204" t="s">
        <v>262</v>
      </c>
      <c r="E188" s="36"/>
      <c r="F188" s="230" t="s">
        <v>1092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262</v>
      </c>
      <c r="AU188" s="17" t="s">
        <v>84</v>
      </c>
    </row>
    <row r="189" spans="1:65" s="2" customFormat="1" ht="16.5" customHeight="1" x14ac:dyDescent="0.2">
      <c r="A189" s="34"/>
      <c r="B189" s="35"/>
      <c r="C189" s="191" t="s">
        <v>341</v>
      </c>
      <c r="D189" s="191" t="s">
        <v>153</v>
      </c>
      <c r="E189" s="192" t="s">
        <v>1093</v>
      </c>
      <c r="F189" s="193" t="s">
        <v>1094</v>
      </c>
      <c r="G189" s="194" t="s">
        <v>259</v>
      </c>
      <c r="H189" s="195">
        <v>1</v>
      </c>
      <c r="I189" s="196"/>
      <c r="J189" s="197">
        <f>ROUND(I189*H189,2)</f>
        <v>0</v>
      </c>
      <c r="K189" s="193" t="s">
        <v>1039</v>
      </c>
      <c r="L189" s="39"/>
      <c r="M189" s="198" t="s">
        <v>1</v>
      </c>
      <c r="N189" s="199" t="s">
        <v>42</v>
      </c>
      <c r="O189" s="71"/>
      <c r="P189" s="200">
        <f>O189*H189</f>
        <v>0</v>
      </c>
      <c r="Q189" s="200">
        <v>3.7920099999999999</v>
      </c>
      <c r="R189" s="200">
        <f>Q189*H189</f>
        <v>3.7920099999999999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158</v>
      </c>
      <c r="AT189" s="202" t="s">
        <v>153</v>
      </c>
      <c r="AU189" s="202" t="s">
        <v>84</v>
      </c>
      <c r="AY189" s="17" t="s">
        <v>151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84</v>
      </c>
      <c r="BK189" s="203">
        <f>ROUND(I189*H189,2)</f>
        <v>0</v>
      </c>
      <c r="BL189" s="17" t="s">
        <v>158</v>
      </c>
      <c r="BM189" s="202" t="s">
        <v>498</v>
      </c>
    </row>
    <row r="190" spans="1:65" s="2" customFormat="1" ht="11.25" x14ac:dyDescent="0.2">
      <c r="A190" s="34"/>
      <c r="B190" s="35"/>
      <c r="C190" s="36"/>
      <c r="D190" s="204" t="s">
        <v>160</v>
      </c>
      <c r="E190" s="36"/>
      <c r="F190" s="205" t="s">
        <v>1094</v>
      </c>
      <c r="G190" s="36"/>
      <c r="H190" s="36"/>
      <c r="I190" s="206"/>
      <c r="J190" s="36"/>
      <c r="K190" s="36"/>
      <c r="L190" s="39"/>
      <c r="M190" s="207"/>
      <c r="N190" s="208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160</v>
      </c>
      <c r="AU190" s="17" t="s">
        <v>84</v>
      </c>
    </row>
    <row r="191" spans="1:65" s="2" customFormat="1" ht="19.5" x14ac:dyDescent="0.2">
      <c r="A191" s="34"/>
      <c r="B191" s="35"/>
      <c r="C191" s="36"/>
      <c r="D191" s="204" t="s">
        <v>262</v>
      </c>
      <c r="E191" s="36"/>
      <c r="F191" s="230" t="s">
        <v>1095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262</v>
      </c>
      <c r="AU191" s="17" t="s">
        <v>84</v>
      </c>
    </row>
    <row r="192" spans="1:65" s="2" customFormat="1" ht="16.5" customHeight="1" x14ac:dyDescent="0.2">
      <c r="A192" s="34"/>
      <c r="B192" s="35"/>
      <c r="C192" s="191" t="s">
        <v>347</v>
      </c>
      <c r="D192" s="191" t="s">
        <v>153</v>
      </c>
      <c r="E192" s="192" t="s">
        <v>1096</v>
      </c>
      <c r="F192" s="193" t="s">
        <v>1097</v>
      </c>
      <c r="G192" s="194" t="s">
        <v>259</v>
      </c>
      <c r="H192" s="195">
        <v>1</v>
      </c>
      <c r="I192" s="196"/>
      <c r="J192" s="197">
        <f>ROUND(I192*H192,2)</f>
        <v>0</v>
      </c>
      <c r="K192" s="193" t="s">
        <v>1039</v>
      </c>
      <c r="L192" s="39"/>
      <c r="M192" s="198" t="s">
        <v>1</v>
      </c>
      <c r="N192" s="199" t="s">
        <v>42</v>
      </c>
      <c r="O192" s="71"/>
      <c r="P192" s="200">
        <f>O192*H192</f>
        <v>0</v>
      </c>
      <c r="Q192" s="200">
        <v>3.8530099999999998</v>
      </c>
      <c r="R192" s="200">
        <f>Q192*H192</f>
        <v>3.8530099999999998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158</v>
      </c>
      <c r="AT192" s="202" t="s">
        <v>153</v>
      </c>
      <c r="AU192" s="202" t="s">
        <v>84</v>
      </c>
      <c r="AY192" s="17" t="s">
        <v>151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84</v>
      </c>
      <c r="BK192" s="203">
        <f>ROUND(I192*H192,2)</f>
        <v>0</v>
      </c>
      <c r="BL192" s="17" t="s">
        <v>158</v>
      </c>
      <c r="BM192" s="202" t="s">
        <v>506</v>
      </c>
    </row>
    <row r="193" spans="1:65" s="2" customFormat="1" ht="11.25" x14ac:dyDescent="0.2">
      <c r="A193" s="34"/>
      <c r="B193" s="35"/>
      <c r="C193" s="36"/>
      <c r="D193" s="204" t="s">
        <v>160</v>
      </c>
      <c r="E193" s="36"/>
      <c r="F193" s="205" t="s">
        <v>1097</v>
      </c>
      <c r="G193" s="36"/>
      <c r="H193" s="36"/>
      <c r="I193" s="206"/>
      <c r="J193" s="36"/>
      <c r="K193" s="36"/>
      <c r="L193" s="39"/>
      <c r="M193" s="207"/>
      <c r="N193" s="208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160</v>
      </c>
      <c r="AU193" s="17" t="s">
        <v>84</v>
      </c>
    </row>
    <row r="194" spans="1:65" s="2" customFormat="1" ht="19.5" x14ac:dyDescent="0.2">
      <c r="A194" s="34"/>
      <c r="B194" s="35"/>
      <c r="C194" s="36"/>
      <c r="D194" s="204" t="s">
        <v>262</v>
      </c>
      <c r="E194" s="36"/>
      <c r="F194" s="230" t="s">
        <v>1098</v>
      </c>
      <c r="G194" s="36"/>
      <c r="H194" s="36"/>
      <c r="I194" s="206"/>
      <c r="J194" s="36"/>
      <c r="K194" s="36"/>
      <c r="L194" s="39"/>
      <c r="M194" s="207"/>
      <c r="N194" s="208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262</v>
      </c>
      <c r="AU194" s="17" t="s">
        <v>84</v>
      </c>
    </row>
    <row r="195" spans="1:65" s="2" customFormat="1" ht="16.5" customHeight="1" x14ac:dyDescent="0.2">
      <c r="A195" s="34"/>
      <c r="B195" s="35"/>
      <c r="C195" s="191" t="s">
        <v>354</v>
      </c>
      <c r="D195" s="191" t="s">
        <v>153</v>
      </c>
      <c r="E195" s="192" t="s">
        <v>1099</v>
      </c>
      <c r="F195" s="193" t="s">
        <v>1100</v>
      </c>
      <c r="G195" s="194" t="s">
        <v>259</v>
      </c>
      <c r="H195" s="195">
        <v>1</v>
      </c>
      <c r="I195" s="196"/>
      <c r="J195" s="197">
        <f>ROUND(I195*H195,2)</f>
        <v>0</v>
      </c>
      <c r="K195" s="193" t="s">
        <v>1039</v>
      </c>
      <c r="L195" s="39"/>
      <c r="M195" s="198" t="s">
        <v>1</v>
      </c>
      <c r="N195" s="199" t="s">
        <v>42</v>
      </c>
      <c r="O195" s="71"/>
      <c r="P195" s="200">
        <f>O195*H195</f>
        <v>0</v>
      </c>
      <c r="Q195" s="200">
        <v>4.292E-2</v>
      </c>
      <c r="R195" s="200">
        <f>Q195*H195</f>
        <v>4.292E-2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158</v>
      </c>
      <c r="AT195" s="202" t="s">
        <v>153</v>
      </c>
      <c r="AU195" s="202" t="s">
        <v>84</v>
      </c>
      <c r="AY195" s="17" t="s">
        <v>151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84</v>
      </c>
      <c r="BK195" s="203">
        <f>ROUND(I195*H195,2)</f>
        <v>0</v>
      </c>
      <c r="BL195" s="17" t="s">
        <v>158</v>
      </c>
      <c r="BM195" s="202" t="s">
        <v>515</v>
      </c>
    </row>
    <row r="196" spans="1:65" s="2" customFormat="1" ht="11.25" x14ac:dyDescent="0.2">
      <c r="A196" s="34"/>
      <c r="B196" s="35"/>
      <c r="C196" s="36"/>
      <c r="D196" s="204" t="s">
        <v>160</v>
      </c>
      <c r="E196" s="36"/>
      <c r="F196" s="205" t="s">
        <v>1100</v>
      </c>
      <c r="G196" s="36"/>
      <c r="H196" s="36"/>
      <c r="I196" s="206"/>
      <c r="J196" s="36"/>
      <c r="K196" s="36"/>
      <c r="L196" s="39"/>
      <c r="M196" s="207"/>
      <c r="N196" s="208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160</v>
      </c>
      <c r="AU196" s="17" t="s">
        <v>84</v>
      </c>
    </row>
    <row r="197" spans="1:65" s="2" customFormat="1" ht="19.5" x14ac:dyDescent="0.2">
      <c r="A197" s="34"/>
      <c r="B197" s="35"/>
      <c r="C197" s="36"/>
      <c r="D197" s="204" t="s">
        <v>262</v>
      </c>
      <c r="E197" s="36"/>
      <c r="F197" s="230" t="s">
        <v>1101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262</v>
      </c>
      <c r="AU197" s="17" t="s">
        <v>84</v>
      </c>
    </row>
    <row r="198" spans="1:65" s="2" customFormat="1" ht="16.5" customHeight="1" x14ac:dyDescent="0.2">
      <c r="A198" s="34"/>
      <c r="B198" s="35"/>
      <c r="C198" s="191" t="s">
        <v>359</v>
      </c>
      <c r="D198" s="191" t="s">
        <v>153</v>
      </c>
      <c r="E198" s="192" t="s">
        <v>1102</v>
      </c>
      <c r="F198" s="193" t="s">
        <v>1103</v>
      </c>
      <c r="G198" s="194" t="s">
        <v>259</v>
      </c>
      <c r="H198" s="195">
        <v>1</v>
      </c>
      <c r="I198" s="196"/>
      <c r="J198" s="197">
        <f>ROUND(I198*H198,2)</f>
        <v>0</v>
      </c>
      <c r="K198" s="193" t="s">
        <v>1039</v>
      </c>
      <c r="L198" s="39"/>
      <c r="M198" s="198" t="s">
        <v>1</v>
      </c>
      <c r="N198" s="199" t="s">
        <v>42</v>
      </c>
      <c r="O198" s="71"/>
      <c r="P198" s="200">
        <f>O198*H198</f>
        <v>0</v>
      </c>
      <c r="Q198" s="200">
        <v>0.15422</v>
      </c>
      <c r="R198" s="200">
        <f>Q198*H198</f>
        <v>0.15422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158</v>
      </c>
      <c r="AT198" s="202" t="s">
        <v>153</v>
      </c>
      <c r="AU198" s="202" t="s">
        <v>84</v>
      </c>
      <c r="AY198" s="17" t="s">
        <v>151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84</v>
      </c>
      <c r="BK198" s="203">
        <f>ROUND(I198*H198,2)</f>
        <v>0</v>
      </c>
      <c r="BL198" s="17" t="s">
        <v>158</v>
      </c>
      <c r="BM198" s="202" t="s">
        <v>528</v>
      </c>
    </row>
    <row r="199" spans="1:65" s="2" customFormat="1" ht="11.25" x14ac:dyDescent="0.2">
      <c r="A199" s="34"/>
      <c r="B199" s="35"/>
      <c r="C199" s="36"/>
      <c r="D199" s="204" t="s">
        <v>160</v>
      </c>
      <c r="E199" s="36"/>
      <c r="F199" s="205" t="s">
        <v>1103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160</v>
      </c>
      <c r="AU199" s="17" t="s">
        <v>84</v>
      </c>
    </row>
    <row r="200" spans="1:65" s="2" customFormat="1" ht="19.5" x14ac:dyDescent="0.2">
      <c r="A200" s="34"/>
      <c r="B200" s="35"/>
      <c r="C200" s="36"/>
      <c r="D200" s="204" t="s">
        <v>262</v>
      </c>
      <c r="E200" s="36"/>
      <c r="F200" s="230" t="s">
        <v>1104</v>
      </c>
      <c r="G200" s="36"/>
      <c r="H200" s="36"/>
      <c r="I200" s="206"/>
      <c r="J200" s="36"/>
      <c r="K200" s="36"/>
      <c r="L200" s="39"/>
      <c r="M200" s="207"/>
      <c r="N200" s="208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262</v>
      </c>
      <c r="AU200" s="17" t="s">
        <v>84</v>
      </c>
    </row>
    <row r="201" spans="1:65" s="2" customFormat="1" ht="16.5" customHeight="1" x14ac:dyDescent="0.2">
      <c r="A201" s="34"/>
      <c r="B201" s="35"/>
      <c r="C201" s="191" t="s">
        <v>364</v>
      </c>
      <c r="D201" s="191" t="s">
        <v>153</v>
      </c>
      <c r="E201" s="192" t="s">
        <v>1105</v>
      </c>
      <c r="F201" s="193" t="s">
        <v>1106</v>
      </c>
      <c r="G201" s="194" t="s">
        <v>259</v>
      </c>
      <c r="H201" s="195">
        <v>3</v>
      </c>
      <c r="I201" s="196"/>
      <c r="J201" s="197">
        <f>ROUND(I201*H201,2)</f>
        <v>0</v>
      </c>
      <c r="K201" s="193" t="s">
        <v>1030</v>
      </c>
      <c r="L201" s="39"/>
      <c r="M201" s="198" t="s">
        <v>1</v>
      </c>
      <c r="N201" s="199" t="s">
        <v>42</v>
      </c>
      <c r="O201" s="71"/>
      <c r="P201" s="200">
        <f>O201*H201</f>
        <v>0</v>
      </c>
      <c r="Q201" s="200">
        <v>0.81886000000000003</v>
      </c>
      <c r="R201" s="200">
        <f>Q201*H201</f>
        <v>2.4565800000000002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158</v>
      </c>
      <c r="AT201" s="202" t="s">
        <v>153</v>
      </c>
      <c r="AU201" s="202" t="s">
        <v>84</v>
      </c>
      <c r="AY201" s="17" t="s">
        <v>151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84</v>
      </c>
      <c r="BK201" s="203">
        <f>ROUND(I201*H201,2)</f>
        <v>0</v>
      </c>
      <c r="BL201" s="17" t="s">
        <v>158</v>
      </c>
      <c r="BM201" s="202" t="s">
        <v>540</v>
      </c>
    </row>
    <row r="202" spans="1:65" s="2" customFormat="1" ht="11.25" x14ac:dyDescent="0.2">
      <c r="A202" s="34"/>
      <c r="B202" s="35"/>
      <c r="C202" s="36"/>
      <c r="D202" s="204" t="s">
        <v>160</v>
      </c>
      <c r="E202" s="36"/>
      <c r="F202" s="205" t="s">
        <v>1106</v>
      </c>
      <c r="G202" s="36"/>
      <c r="H202" s="36"/>
      <c r="I202" s="206"/>
      <c r="J202" s="36"/>
      <c r="K202" s="36"/>
      <c r="L202" s="39"/>
      <c r="M202" s="207"/>
      <c r="N202" s="208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160</v>
      </c>
      <c r="AU202" s="17" t="s">
        <v>84</v>
      </c>
    </row>
    <row r="203" spans="1:65" s="2" customFormat="1" ht="19.5" x14ac:dyDescent="0.2">
      <c r="A203" s="34"/>
      <c r="B203" s="35"/>
      <c r="C203" s="36"/>
      <c r="D203" s="204" t="s">
        <v>262</v>
      </c>
      <c r="E203" s="36"/>
      <c r="F203" s="230" t="s">
        <v>1107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262</v>
      </c>
      <c r="AU203" s="17" t="s">
        <v>84</v>
      </c>
    </row>
    <row r="204" spans="1:65" s="12" customFormat="1" ht="25.9" customHeight="1" x14ac:dyDescent="0.2">
      <c r="B204" s="175"/>
      <c r="C204" s="176"/>
      <c r="D204" s="177" t="s">
        <v>76</v>
      </c>
      <c r="E204" s="178" t="s">
        <v>1108</v>
      </c>
      <c r="F204" s="178" t="s">
        <v>1109</v>
      </c>
      <c r="G204" s="176"/>
      <c r="H204" s="176"/>
      <c r="I204" s="179"/>
      <c r="J204" s="180">
        <f>BK204</f>
        <v>0</v>
      </c>
      <c r="K204" s="176"/>
      <c r="L204" s="181"/>
      <c r="M204" s="182"/>
      <c r="N204" s="183"/>
      <c r="O204" s="183"/>
      <c r="P204" s="184">
        <f>SUM(P205:P209)</f>
        <v>0</v>
      </c>
      <c r="Q204" s="183"/>
      <c r="R204" s="184">
        <f>SUM(R205:R209)</f>
        <v>0.18</v>
      </c>
      <c r="S204" s="183"/>
      <c r="T204" s="185">
        <f>SUM(T205:T209)</f>
        <v>0</v>
      </c>
      <c r="AR204" s="186" t="s">
        <v>84</v>
      </c>
      <c r="AT204" s="187" t="s">
        <v>76</v>
      </c>
      <c r="AU204" s="187" t="s">
        <v>77</v>
      </c>
      <c r="AY204" s="186" t="s">
        <v>151</v>
      </c>
      <c r="BK204" s="188">
        <f>SUM(BK205:BK209)</f>
        <v>0</v>
      </c>
    </row>
    <row r="205" spans="1:65" s="2" customFormat="1" ht="16.5" customHeight="1" x14ac:dyDescent="0.2">
      <c r="A205" s="34"/>
      <c r="B205" s="35"/>
      <c r="C205" s="191" t="s">
        <v>369</v>
      </c>
      <c r="D205" s="191" t="s">
        <v>153</v>
      </c>
      <c r="E205" s="192" t="s">
        <v>1110</v>
      </c>
      <c r="F205" s="193" t="s">
        <v>1111</v>
      </c>
      <c r="G205" s="194" t="s">
        <v>259</v>
      </c>
      <c r="H205" s="195">
        <v>4</v>
      </c>
      <c r="I205" s="196"/>
      <c r="J205" s="197">
        <f>ROUND(I205*H205,2)</f>
        <v>0</v>
      </c>
      <c r="K205" s="193" t="s">
        <v>1030</v>
      </c>
      <c r="L205" s="39"/>
      <c r="M205" s="198" t="s">
        <v>1</v>
      </c>
      <c r="N205" s="199" t="s">
        <v>42</v>
      </c>
      <c r="O205" s="71"/>
      <c r="P205" s="200">
        <f>O205*H205</f>
        <v>0</v>
      </c>
      <c r="Q205" s="200">
        <v>4.4999999999999998E-2</v>
      </c>
      <c r="R205" s="200">
        <f>Q205*H205</f>
        <v>0.18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158</v>
      </c>
      <c r="AT205" s="202" t="s">
        <v>153</v>
      </c>
      <c r="AU205" s="202" t="s">
        <v>84</v>
      </c>
      <c r="AY205" s="17" t="s">
        <v>151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84</v>
      </c>
      <c r="BK205" s="203">
        <f>ROUND(I205*H205,2)</f>
        <v>0</v>
      </c>
      <c r="BL205" s="17" t="s">
        <v>158</v>
      </c>
      <c r="BM205" s="202" t="s">
        <v>581</v>
      </c>
    </row>
    <row r="206" spans="1:65" s="2" customFormat="1" ht="11.25" x14ac:dyDescent="0.2">
      <c r="A206" s="34"/>
      <c r="B206" s="35"/>
      <c r="C206" s="36"/>
      <c r="D206" s="204" t="s">
        <v>160</v>
      </c>
      <c r="E206" s="36"/>
      <c r="F206" s="205" t="s">
        <v>1111</v>
      </c>
      <c r="G206" s="36"/>
      <c r="H206" s="36"/>
      <c r="I206" s="206"/>
      <c r="J206" s="36"/>
      <c r="K206" s="36"/>
      <c r="L206" s="39"/>
      <c r="M206" s="207"/>
      <c r="N206" s="208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160</v>
      </c>
      <c r="AU206" s="17" t="s">
        <v>84</v>
      </c>
    </row>
    <row r="207" spans="1:65" s="2" customFormat="1" ht="16.5" customHeight="1" x14ac:dyDescent="0.2">
      <c r="A207" s="34"/>
      <c r="B207" s="35"/>
      <c r="C207" s="191" t="s">
        <v>374</v>
      </c>
      <c r="D207" s="191" t="s">
        <v>153</v>
      </c>
      <c r="E207" s="192" t="s">
        <v>1112</v>
      </c>
      <c r="F207" s="193" t="s">
        <v>1113</v>
      </c>
      <c r="G207" s="194" t="s">
        <v>269</v>
      </c>
      <c r="H207" s="195">
        <v>1</v>
      </c>
      <c r="I207" s="196"/>
      <c r="J207" s="197">
        <f>ROUND(I207*H207,2)</f>
        <v>0</v>
      </c>
      <c r="K207" s="193" t="s">
        <v>1030</v>
      </c>
      <c r="L207" s="39"/>
      <c r="M207" s="198" t="s">
        <v>1</v>
      </c>
      <c r="N207" s="199" t="s">
        <v>42</v>
      </c>
      <c r="O207" s="7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158</v>
      </c>
      <c r="AT207" s="202" t="s">
        <v>153</v>
      </c>
      <c r="AU207" s="202" t="s">
        <v>84</v>
      </c>
      <c r="AY207" s="17" t="s">
        <v>151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84</v>
      </c>
      <c r="BK207" s="203">
        <f>ROUND(I207*H207,2)</f>
        <v>0</v>
      </c>
      <c r="BL207" s="17" t="s">
        <v>158</v>
      </c>
      <c r="BM207" s="202" t="s">
        <v>595</v>
      </c>
    </row>
    <row r="208" spans="1:65" s="2" customFormat="1" ht="11.25" x14ac:dyDescent="0.2">
      <c r="A208" s="34"/>
      <c r="B208" s="35"/>
      <c r="C208" s="36"/>
      <c r="D208" s="204" t="s">
        <v>160</v>
      </c>
      <c r="E208" s="36"/>
      <c r="F208" s="205" t="s">
        <v>1113</v>
      </c>
      <c r="G208" s="36"/>
      <c r="H208" s="36"/>
      <c r="I208" s="206"/>
      <c r="J208" s="36"/>
      <c r="K208" s="36"/>
      <c r="L208" s="39"/>
      <c r="M208" s="207"/>
      <c r="N208" s="208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160</v>
      </c>
      <c r="AU208" s="17" t="s">
        <v>84</v>
      </c>
    </row>
    <row r="209" spans="1:65" s="2" customFormat="1" ht="19.5" x14ac:dyDescent="0.2">
      <c r="A209" s="34"/>
      <c r="B209" s="35"/>
      <c r="C209" s="36"/>
      <c r="D209" s="204" t="s">
        <v>262</v>
      </c>
      <c r="E209" s="36"/>
      <c r="F209" s="230" t="s">
        <v>1114</v>
      </c>
      <c r="G209" s="36"/>
      <c r="H209" s="36"/>
      <c r="I209" s="206"/>
      <c r="J209" s="36"/>
      <c r="K209" s="36"/>
      <c r="L209" s="39"/>
      <c r="M209" s="207"/>
      <c r="N209" s="208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262</v>
      </c>
      <c r="AU209" s="17" t="s">
        <v>84</v>
      </c>
    </row>
    <row r="210" spans="1:65" s="12" customFormat="1" ht="25.9" customHeight="1" x14ac:dyDescent="0.2">
      <c r="B210" s="175"/>
      <c r="C210" s="176"/>
      <c r="D210" s="177" t="s">
        <v>76</v>
      </c>
      <c r="E210" s="178" t="s">
        <v>1115</v>
      </c>
      <c r="F210" s="178" t="s">
        <v>1116</v>
      </c>
      <c r="G210" s="176"/>
      <c r="H210" s="176"/>
      <c r="I210" s="179"/>
      <c r="J210" s="180">
        <f>BK210</f>
        <v>0</v>
      </c>
      <c r="K210" s="176"/>
      <c r="L210" s="181"/>
      <c r="M210" s="182"/>
      <c r="N210" s="183"/>
      <c r="O210" s="183"/>
      <c r="P210" s="184">
        <f>SUM(P211:P212)</f>
        <v>0</v>
      </c>
      <c r="Q210" s="183"/>
      <c r="R210" s="184">
        <f>SUM(R211:R212)</f>
        <v>0</v>
      </c>
      <c r="S210" s="183"/>
      <c r="T210" s="185">
        <f>SUM(T211:T212)</f>
        <v>0</v>
      </c>
      <c r="AR210" s="186" t="s">
        <v>84</v>
      </c>
      <c r="AT210" s="187" t="s">
        <v>76</v>
      </c>
      <c r="AU210" s="187" t="s">
        <v>77</v>
      </c>
      <c r="AY210" s="186" t="s">
        <v>151</v>
      </c>
      <c r="BK210" s="188">
        <f>SUM(BK211:BK212)</f>
        <v>0</v>
      </c>
    </row>
    <row r="211" spans="1:65" s="2" customFormat="1" ht="16.5" customHeight="1" x14ac:dyDescent="0.2">
      <c r="A211" s="34"/>
      <c r="B211" s="35"/>
      <c r="C211" s="191" t="s">
        <v>379</v>
      </c>
      <c r="D211" s="191" t="s">
        <v>153</v>
      </c>
      <c r="E211" s="192" t="s">
        <v>1117</v>
      </c>
      <c r="F211" s="193" t="s">
        <v>1118</v>
      </c>
      <c r="G211" s="194" t="s">
        <v>269</v>
      </c>
      <c r="H211" s="195">
        <v>13.771000000000001</v>
      </c>
      <c r="I211" s="196"/>
      <c r="J211" s="197">
        <f>ROUND(I211*H211,2)</f>
        <v>0</v>
      </c>
      <c r="K211" s="193" t="s">
        <v>1030</v>
      </c>
      <c r="L211" s="39"/>
      <c r="M211" s="198" t="s">
        <v>1</v>
      </c>
      <c r="N211" s="199" t="s">
        <v>42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158</v>
      </c>
      <c r="AT211" s="202" t="s">
        <v>153</v>
      </c>
      <c r="AU211" s="202" t="s">
        <v>84</v>
      </c>
      <c r="AY211" s="17" t="s">
        <v>151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84</v>
      </c>
      <c r="BK211" s="203">
        <f>ROUND(I211*H211,2)</f>
        <v>0</v>
      </c>
      <c r="BL211" s="17" t="s">
        <v>158</v>
      </c>
      <c r="BM211" s="202" t="s">
        <v>613</v>
      </c>
    </row>
    <row r="212" spans="1:65" s="2" customFormat="1" ht="11.25" x14ac:dyDescent="0.2">
      <c r="A212" s="34"/>
      <c r="B212" s="35"/>
      <c r="C212" s="36"/>
      <c r="D212" s="204" t="s">
        <v>160</v>
      </c>
      <c r="E212" s="36"/>
      <c r="F212" s="205" t="s">
        <v>1118</v>
      </c>
      <c r="G212" s="36"/>
      <c r="H212" s="36"/>
      <c r="I212" s="206"/>
      <c r="J212" s="36"/>
      <c r="K212" s="36"/>
      <c r="L212" s="39"/>
      <c r="M212" s="207"/>
      <c r="N212" s="208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160</v>
      </c>
      <c r="AU212" s="17" t="s">
        <v>84</v>
      </c>
    </row>
    <row r="213" spans="1:65" s="12" customFormat="1" ht="25.9" customHeight="1" x14ac:dyDescent="0.2">
      <c r="B213" s="175"/>
      <c r="C213" s="176"/>
      <c r="D213" s="177" t="s">
        <v>76</v>
      </c>
      <c r="E213" s="178" t="s">
        <v>1119</v>
      </c>
      <c r="F213" s="178" t="s">
        <v>1120</v>
      </c>
      <c r="G213" s="176"/>
      <c r="H213" s="176"/>
      <c r="I213" s="179"/>
      <c r="J213" s="180">
        <f>BK213</f>
        <v>0</v>
      </c>
      <c r="K213" s="176"/>
      <c r="L213" s="181"/>
      <c r="M213" s="182"/>
      <c r="N213" s="183"/>
      <c r="O213" s="183"/>
      <c r="P213" s="184">
        <f>SUM(P214:P222)</f>
        <v>0</v>
      </c>
      <c r="Q213" s="183"/>
      <c r="R213" s="184">
        <f>SUM(R214:R222)</f>
        <v>0</v>
      </c>
      <c r="S213" s="183"/>
      <c r="T213" s="185">
        <f>SUM(T214:T222)</f>
        <v>0</v>
      </c>
      <c r="AR213" s="186" t="s">
        <v>84</v>
      </c>
      <c r="AT213" s="187" t="s">
        <v>76</v>
      </c>
      <c r="AU213" s="187" t="s">
        <v>77</v>
      </c>
      <c r="AY213" s="186" t="s">
        <v>151</v>
      </c>
      <c r="BK213" s="188">
        <f>SUM(BK214:BK222)</f>
        <v>0</v>
      </c>
    </row>
    <row r="214" spans="1:65" s="2" customFormat="1" ht="16.5" customHeight="1" x14ac:dyDescent="0.2">
      <c r="A214" s="34"/>
      <c r="B214" s="35"/>
      <c r="C214" s="191" t="s">
        <v>385</v>
      </c>
      <c r="D214" s="191" t="s">
        <v>153</v>
      </c>
      <c r="E214" s="192" t="s">
        <v>1121</v>
      </c>
      <c r="F214" s="193" t="s">
        <v>1122</v>
      </c>
      <c r="G214" s="194" t="s">
        <v>167</v>
      </c>
      <c r="H214" s="195">
        <v>75</v>
      </c>
      <c r="I214" s="196"/>
      <c r="J214" s="197">
        <f>ROUND(I214*H214,2)</f>
        <v>0</v>
      </c>
      <c r="K214" s="193" t="s">
        <v>1030</v>
      </c>
      <c r="L214" s="39"/>
      <c r="M214" s="198" t="s">
        <v>1</v>
      </c>
      <c r="N214" s="199" t="s">
        <v>42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158</v>
      </c>
      <c r="AT214" s="202" t="s">
        <v>153</v>
      </c>
      <c r="AU214" s="202" t="s">
        <v>84</v>
      </c>
      <c r="AY214" s="17" t="s">
        <v>151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84</v>
      </c>
      <c r="BK214" s="203">
        <f>ROUND(I214*H214,2)</f>
        <v>0</v>
      </c>
      <c r="BL214" s="17" t="s">
        <v>158</v>
      </c>
      <c r="BM214" s="202" t="s">
        <v>622</v>
      </c>
    </row>
    <row r="215" spans="1:65" s="2" customFormat="1" ht="11.25" x14ac:dyDescent="0.2">
      <c r="A215" s="34"/>
      <c r="B215" s="35"/>
      <c r="C215" s="36"/>
      <c r="D215" s="204" t="s">
        <v>160</v>
      </c>
      <c r="E215" s="36"/>
      <c r="F215" s="205" t="s">
        <v>1122</v>
      </c>
      <c r="G215" s="36"/>
      <c r="H215" s="36"/>
      <c r="I215" s="206"/>
      <c r="J215" s="36"/>
      <c r="K215" s="36"/>
      <c r="L215" s="39"/>
      <c r="M215" s="207"/>
      <c r="N215" s="208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160</v>
      </c>
      <c r="AU215" s="17" t="s">
        <v>84</v>
      </c>
    </row>
    <row r="216" spans="1:65" s="2" customFormat="1" ht="19.5" x14ac:dyDescent="0.2">
      <c r="A216" s="34"/>
      <c r="B216" s="35"/>
      <c r="C216" s="36"/>
      <c r="D216" s="204" t="s">
        <v>262</v>
      </c>
      <c r="E216" s="36"/>
      <c r="F216" s="230" t="s">
        <v>1123</v>
      </c>
      <c r="G216" s="36"/>
      <c r="H216" s="36"/>
      <c r="I216" s="206"/>
      <c r="J216" s="36"/>
      <c r="K216" s="36"/>
      <c r="L216" s="39"/>
      <c r="M216" s="207"/>
      <c r="N216" s="208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262</v>
      </c>
      <c r="AU216" s="17" t="s">
        <v>84</v>
      </c>
    </row>
    <row r="217" spans="1:65" s="2" customFormat="1" ht="16.5" customHeight="1" x14ac:dyDescent="0.2">
      <c r="A217" s="34"/>
      <c r="B217" s="35"/>
      <c r="C217" s="191" t="s">
        <v>391</v>
      </c>
      <c r="D217" s="191" t="s">
        <v>153</v>
      </c>
      <c r="E217" s="192" t="s">
        <v>1124</v>
      </c>
      <c r="F217" s="193" t="s">
        <v>1125</v>
      </c>
      <c r="G217" s="194" t="s">
        <v>167</v>
      </c>
      <c r="H217" s="195">
        <v>200</v>
      </c>
      <c r="I217" s="196"/>
      <c r="J217" s="197">
        <f>ROUND(I217*H217,2)</f>
        <v>0</v>
      </c>
      <c r="K217" s="193" t="s">
        <v>1030</v>
      </c>
      <c r="L217" s="39"/>
      <c r="M217" s="198" t="s">
        <v>1</v>
      </c>
      <c r="N217" s="199" t="s">
        <v>42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158</v>
      </c>
      <c r="AT217" s="202" t="s">
        <v>153</v>
      </c>
      <c r="AU217" s="202" t="s">
        <v>84</v>
      </c>
      <c r="AY217" s="17" t="s">
        <v>151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84</v>
      </c>
      <c r="BK217" s="203">
        <f>ROUND(I217*H217,2)</f>
        <v>0</v>
      </c>
      <c r="BL217" s="17" t="s">
        <v>158</v>
      </c>
      <c r="BM217" s="202" t="s">
        <v>584</v>
      </c>
    </row>
    <row r="218" spans="1:65" s="2" customFormat="1" ht="11.25" x14ac:dyDescent="0.2">
      <c r="A218" s="34"/>
      <c r="B218" s="35"/>
      <c r="C218" s="36"/>
      <c r="D218" s="204" t="s">
        <v>160</v>
      </c>
      <c r="E218" s="36"/>
      <c r="F218" s="205" t="s">
        <v>1125</v>
      </c>
      <c r="G218" s="36"/>
      <c r="H218" s="36"/>
      <c r="I218" s="206"/>
      <c r="J218" s="36"/>
      <c r="K218" s="36"/>
      <c r="L218" s="39"/>
      <c r="M218" s="207"/>
      <c r="N218" s="208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160</v>
      </c>
      <c r="AU218" s="17" t="s">
        <v>84</v>
      </c>
    </row>
    <row r="219" spans="1:65" s="2" customFormat="1" ht="19.5" x14ac:dyDescent="0.2">
      <c r="A219" s="34"/>
      <c r="B219" s="35"/>
      <c r="C219" s="36"/>
      <c r="D219" s="204" t="s">
        <v>262</v>
      </c>
      <c r="E219" s="36"/>
      <c r="F219" s="230" t="s">
        <v>1126</v>
      </c>
      <c r="G219" s="36"/>
      <c r="H219" s="36"/>
      <c r="I219" s="206"/>
      <c r="J219" s="36"/>
      <c r="K219" s="36"/>
      <c r="L219" s="39"/>
      <c r="M219" s="207"/>
      <c r="N219" s="208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262</v>
      </c>
      <c r="AU219" s="17" t="s">
        <v>84</v>
      </c>
    </row>
    <row r="220" spans="1:65" s="2" customFormat="1" ht="16.5" customHeight="1" x14ac:dyDescent="0.2">
      <c r="A220" s="34"/>
      <c r="B220" s="35"/>
      <c r="C220" s="191" t="s">
        <v>397</v>
      </c>
      <c r="D220" s="191" t="s">
        <v>153</v>
      </c>
      <c r="E220" s="192" t="s">
        <v>1127</v>
      </c>
      <c r="F220" s="193" t="s">
        <v>1128</v>
      </c>
      <c r="G220" s="194" t="s">
        <v>167</v>
      </c>
      <c r="H220" s="195">
        <v>200</v>
      </c>
      <c r="I220" s="196"/>
      <c r="J220" s="197">
        <f>ROUND(I220*H220,2)</f>
        <v>0</v>
      </c>
      <c r="K220" s="193" t="s">
        <v>1030</v>
      </c>
      <c r="L220" s="39"/>
      <c r="M220" s="198" t="s">
        <v>1</v>
      </c>
      <c r="N220" s="199" t="s">
        <v>42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158</v>
      </c>
      <c r="AT220" s="202" t="s">
        <v>153</v>
      </c>
      <c r="AU220" s="202" t="s">
        <v>84</v>
      </c>
      <c r="AY220" s="17" t="s">
        <v>151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84</v>
      </c>
      <c r="BK220" s="203">
        <f>ROUND(I220*H220,2)</f>
        <v>0</v>
      </c>
      <c r="BL220" s="17" t="s">
        <v>158</v>
      </c>
      <c r="BM220" s="202" t="s">
        <v>643</v>
      </c>
    </row>
    <row r="221" spans="1:65" s="2" customFormat="1" ht="11.25" x14ac:dyDescent="0.2">
      <c r="A221" s="34"/>
      <c r="B221" s="35"/>
      <c r="C221" s="36"/>
      <c r="D221" s="204" t="s">
        <v>160</v>
      </c>
      <c r="E221" s="36"/>
      <c r="F221" s="205" t="s">
        <v>1128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160</v>
      </c>
      <c r="AU221" s="17" t="s">
        <v>84</v>
      </c>
    </row>
    <row r="222" spans="1:65" s="2" customFormat="1" ht="19.5" x14ac:dyDescent="0.2">
      <c r="A222" s="34"/>
      <c r="B222" s="35"/>
      <c r="C222" s="36"/>
      <c r="D222" s="204" t="s">
        <v>262</v>
      </c>
      <c r="E222" s="36"/>
      <c r="F222" s="230" t="s">
        <v>1129</v>
      </c>
      <c r="G222" s="36"/>
      <c r="H222" s="36"/>
      <c r="I222" s="206"/>
      <c r="J222" s="36"/>
      <c r="K222" s="36"/>
      <c r="L222" s="39"/>
      <c r="M222" s="207"/>
      <c r="N222" s="208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262</v>
      </c>
      <c r="AU222" s="17" t="s">
        <v>84</v>
      </c>
    </row>
    <row r="223" spans="1:65" s="12" customFormat="1" ht="25.9" customHeight="1" x14ac:dyDescent="0.2">
      <c r="B223" s="175"/>
      <c r="C223" s="176"/>
      <c r="D223" s="177" t="s">
        <v>76</v>
      </c>
      <c r="E223" s="178" t="s">
        <v>1130</v>
      </c>
      <c r="F223" s="178" t="s">
        <v>1131</v>
      </c>
      <c r="G223" s="176"/>
      <c r="H223" s="176"/>
      <c r="I223" s="179"/>
      <c r="J223" s="180">
        <f>BK223</f>
        <v>0</v>
      </c>
      <c r="K223" s="176"/>
      <c r="L223" s="181"/>
      <c r="M223" s="182"/>
      <c r="N223" s="183"/>
      <c r="O223" s="183"/>
      <c r="P223" s="184">
        <f>SUM(P224:P227)</f>
        <v>0</v>
      </c>
      <c r="Q223" s="183"/>
      <c r="R223" s="184">
        <f>SUM(R224:R227)</f>
        <v>0</v>
      </c>
      <c r="S223" s="183"/>
      <c r="T223" s="185">
        <f>SUM(T224:T227)</f>
        <v>0</v>
      </c>
      <c r="AR223" s="186" t="s">
        <v>84</v>
      </c>
      <c r="AT223" s="187" t="s">
        <v>76</v>
      </c>
      <c r="AU223" s="187" t="s">
        <v>77</v>
      </c>
      <c r="AY223" s="186" t="s">
        <v>151</v>
      </c>
      <c r="BK223" s="188">
        <f>SUM(BK224:BK227)</f>
        <v>0</v>
      </c>
    </row>
    <row r="224" spans="1:65" s="2" customFormat="1" ht="16.5" customHeight="1" x14ac:dyDescent="0.2">
      <c r="A224" s="34"/>
      <c r="B224" s="35"/>
      <c r="C224" s="191" t="s">
        <v>403</v>
      </c>
      <c r="D224" s="191" t="s">
        <v>153</v>
      </c>
      <c r="E224" s="192" t="s">
        <v>1132</v>
      </c>
      <c r="F224" s="193" t="s">
        <v>1133</v>
      </c>
      <c r="G224" s="194" t="s">
        <v>269</v>
      </c>
      <c r="H224" s="195">
        <v>1</v>
      </c>
      <c r="I224" s="196"/>
      <c r="J224" s="197">
        <f>ROUND(I224*H224,2)</f>
        <v>0</v>
      </c>
      <c r="K224" s="193" t="s">
        <v>1039</v>
      </c>
      <c r="L224" s="39"/>
      <c r="M224" s="198" t="s">
        <v>1</v>
      </c>
      <c r="N224" s="199" t="s">
        <v>42</v>
      </c>
      <c r="O224" s="7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158</v>
      </c>
      <c r="AT224" s="202" t="s">
        <v>153</v>
      </c>
      <c r="AU224" s="202" t="s">
        <v>84</v>
      </c>
      <c r="AY224" s="17" t="s">
        <v>151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84</v>
      </c>
      <c r="BK224" s="203">
        <f>ROUND(I224*H224,2)</f>
        <v>0</v>
      </c>
      <c r="BL224" s="17" t="s">
        <v>158</v>
      </c>
      <c r="BM224" s="202" t="s">
        <v>969</v>
      </c>
    </row>
    <row r="225" spans="1:65" s="2" customFormat="1" ht="11.25" x14ac:dyDescent="0.2">
      <c r="A225" s="34"/>
      <c r="B225" s="35"/>
      <c r="C225" s="36"/>
      <c r="D225" s="204" t="s">
        <v>160</v>
      </c>
      <c r="E225" s="36"/>
      <c r="F225" s="205" t="s">
        <v>1133</v>
      </c>
      <c r="G225" s="36"/>
      <c r="H225" s="36"/>
      <c r="I225" s="206"/>
      <c r="J225" s="36"/>
      <c r="K225" s="36"/>
      <c r="L225" s="39"/>
      <c r="M225" s="207"/>
      <c r="N225" s="208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160</v>
      </c>
      <c r="AU225" s="17" t="s">
        <v>84</v>
      </c>
    </row>
    <row r="226" spans="1:65" s="2" customFormat="1" ht="16.5" customHeight="1" x14ac:dyDescent="0.2">
      <c r="A226" s="34"/>
      <c r="B226" s="35"/>
      <c r="C226" s="191" t="s">
        <v>408</v>
      </c>
      <c r="D226" s="191" t="s">
        <v>153</v>
      </c>
      <c r="E226" s="192" t="s">
        <v>1134</v>
      </c>
      <c r="F226" s="193" t="s">
        <v>1135</v>
      </c>
      <c r="G226" s="194" t="s">
        <v>269</v>
      </c>
      <c r="H226" s="195">
        <v>1</v>
      </c>
      <c r="I226" s="196"/>
      <c r="J226" s="197">
        <f>ROUND(I226*H226,2)</f>
        <v>0</v>
      </c>
      <c r="K226" s="193" t="s">
        <v>1030</v>
      </c>
      <c r="L226" s="39"/>
      <c r="M226" s="198" t="s">
        <v>1</v>
      </c>
      <c r="N226" s="199" t="s">
        <v>42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158</v>
      </c>
      <c r="AT226" s="202" t="s">
        <v>153</v>
      </c>
      <c r="AU226" s="202" t="s">
        <v>84</v>
      </c>
      <c r="AY226" s="17" t="s">
        <v>151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84</v>
      </c>
      <c r="BK226" s="203">
        <f>ROUND(I226*H226,2)</f>
        <v>0</v>
      </c>
      <c r="BL226" s="17" t="s">
        <v>158</v>
      </c>
      <c r="BM226" s="202" t="s">
        <v>686</v>
      </c>
    </row>
    <row r="227" spans="1:65" s="2" customFormat="1" ht="11.25" x14ac:dyDescent="0.2">
      <c r="A227" s="34"/>
      <c r="B227" s="35"/>
      <c r="C227" s="36"/>
      <c r="D227" s="204" t="s">
        <v>160</v>
      </c>
      <c r="E227" s="36"/>
      <c r="F227" s="205" t="s">
        <v>1135</v>
      </c>
      <c r="G227" s="36"/>
      <c r="H227" s="36"/>
      <c r="I227" s="206"/>
      <c r="J227" s="36"/>
      <c r="K227" s="36"/>
      <c r="L227" s="39"/>
      <c r="M227" s="255"/>
      <c r="N227" s="256"/>
      <c r="O227" s="257"/>
      <c r="P227" s="257"/>
      <c r="Q227" s="257"/>
      <c r="R227" s="257"/>
      <c r="S227" s="257"/>
      <c r="T227" s="25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160</v>
      </c>
      <c r="AU227" s="17" t="s">
        <v>84</v>
      </c>
    </row>
    <row r="228" spans="1:65" s="2" customFormat="1" ht="6.95" customHeight="1" x14ac:dyDescent="0.2">
      <c r="A228" s="3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/7XiOjXbJJ68Hexpvi+PafSY28b1VRLgbPKEwqHiqgCVnzyrYYus6qy9o47DdKsqe285nlEb4vvNfT38z1j5pA==" saltValue="3FpeEaVHkozwcmx7F7F+6NUEwJJuSHoSgmePez818H10ZJUFmlRy7glqvGPxwrGaWxnfP1ndVGuEHjDC8Cw+zw==" spinCount="100000" sheet="1" objects="1" scenarios="1" formatColumns="0" formatRows="0" autoFilter="0"/>
  <autoFilter ref="C128:K227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55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100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1136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34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>SNEO, a.s.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>Hlaváček – architekti, s.r.o.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1137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ROUND((SUM(BE126:BE254)),  2)</f>
        <v>0</v>
      </c>
      <c r="G33" s="34"/>
      <c r="H33" s="34"/>
      <c r="I33" s="130">
        <v>0.21</v>
      </c>
      <c r="J33" s="129">
        <f>ROUND(((SUM(BE126:BE254))*I33),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ROUND((SUM(BF126:BF254)),  2)</f>
        <v>0</v>
      </c>
      <c r="G34" s="34"/>
      <c r="H34" s="34"/>
      <c r="I34" s="130">
        <v>0.15</v>
      </c>
      <c r="J34" s="129">
        <f>ROUND(((SUM(BF126:BF254))*I34),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ROUND((SUM(BG126:BG254)),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ROUND((SUM(BH126:BH254)),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ROUND((SUM(BI126:BI254)),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SO.04 - Sadové úpravy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1138</v>
      </c>
      <c r="E97" s="156"/>
      <c r="F97" s="156"/>
      <c r="G97" s="156"/>
      <c r="H97" s="156"/>
      <c r="I97" s="156"/>
      <c r="J97" s="157">
        <f>J127</f>
        <v>0</v>
      </c>
      <c r="K97" s="154"/>
      <c r="L97" s="158"/>
    </row>
    <row r="98" spans="1:31" s="10" customFormat="1" ht="19.899999999999999" customHeight="1" x14ac:dyDescent="0.2">
      <c r="B98" s="159"/>
      <c r="C98" s="104"/>
      <c r="D98" s="160" t="s">
        <v>121</v>
      </c>
      <c r="E98" s="161"/>
      <c r="F98" s="161"/>
      <c r="G98" s="161"/>
      <c r="H98" s="161"/>
      <c r="I98" s="161"/>
      <c r="J98" s="162">
        <f>J128</f>
        <v>0</v>
      </c>
      <c r="K98" s="104"/>
      <c r="L98" s="163"/>
    </row>
    <row r="99" spans="1:31" s="10" customFormat="1" ht="19.899999999999999" customHeight="1" x14ac:dyDescent="0.2">
      <c r="B99" s="159"/>
      <c r="C99" s="104"/>
      <c r="D99" s="160" t="s">
        <v>1139</v>
      </c>
      <c r="E99" s="161"/>
      <c r="F99" s="161"/>
      <c r="G99" s="161"/>
      <c r="H99" s="161"/>
      <c r="I99" s="161"/>
      <c r="J99" s="162">
        <f>J153</f>
        <v>0</v>
      </c>
      <c r="K99" s="104"/>
      <c r="L99" s="163"/>
    </row>
    <row r="100" spans="1:31" s="10" customFormat="1" ht="14.85" customHeight="1" x14ac:dyDescent="0.2">
      <c r="B100" s="159"/>
      <c r="C100" s="104"/>
      <c r="D100" s="160" t="s">
        <v>1140</v>
      </c>
      <c r="E100" s="161"/>
      <c r="F100" s="161"/>
      <c r="G100" s="161"/>
      <c r="H100" s="161"/>
      <c r="I100" s="161"/>
      <c r="J100" s="162">
        <f>J154</f>
        <v>0</v>
      </c>
      <c r="K100" s="104"/>
      <c r="L100" s="163"/>
    </row>
    <row r="101" spans="1:31" s="10" customFormat="1" ht="14.85" customHeight="1" x14ac:dyDescent="0.2">
      <c r="B101" s="159"/>
      <c r="C101" s="104"/>
      <c r="D101" s="160" t="s">
        <v>1141</v>
      </c>
      <c r="E101" s="161"/>
      <c r="F101" s="161"/>
      <c r="G101" s="161"/>
      <c r="H101" s="161"/>
      <c r="I101" s="161"/>
      <c r="J101" s="162">
        <f>J161</f>
        <v>0</v>
      </c>
      <c r="K101" s="104"/>
      <c r="L101" s="163"/>
    </row>
    <row r="102" spans="1:31" s="10" customFormat="1" ht="14.85" customHeight="1" x14ac:dyDescent="0.2">
      <c r="B102" s="159"/>
      <c r="C102" s="104"/>
      <c r="D102" s="160" t="s">
        <v>1142</v>
      </c>
      <c r="E102" s="161"/>
      <c r="F102" s="161"/>
      <c r="G102" s="161"/>
      <c r="H102" s="161"/>
      <c r="I102" s="161"/>
      <c r="J102" s="162">
        <f>J172</f>
        <v>0</v>
      </c>
      <c r="K102" s="104"/>
      <c r="L102" s="163"/>
    </row>
    <row r="103" spans="1:31" s="10" customFormat="1" ht="19.899999999999999" customHeight="1" x14ac:dyDescent="0.2">
      <c r="B103" s="159"/>
      <c r="C103" s="104"/>
      <c r="D103" s="160" t="s">
        <v>1143</v>
      </c>
      <c r="E103" s="161"/>
      <c r="F103" s="161"/>
      <c r="G103" s="161"/>
      <c r="H103" s="161"/>
      <c r="I103" s="161"/>
      <c r="J103" s="162">
        <f>J189</f>
        <v>0</v>
      </c>
      <c r="K103" s="104"/>
      <c r="L103" s="163"/>
    </row>
    <row r="104" spans="1:31" s="10" customFormat="1" ht="19.899999999999999" customHeight="1" x14ac:dyDescent="0.2">
      <c r="B104" s="159"/>
      <c r="C104" s="104"/>
      <c r="D104" s="160" t="s">
        <v>1144</v>
      </c>
      <c r="E104" s="161"/>
      <c r="F104" s="161"/>
      <c r="G104" s="161"/>
      <c r="H104" s="161"/>
      <c r="I104" s="161"/>
      <c r="J104" s="162">
        <f>J204</f>
        <v>0</v>
      </c>
      <c r="K104" s="104"/>
      <c r="L104" s="163"/>
    </row>
    <row r="105" spans="1:31" s="10" customFormat="1" ht="19.899999999999999" customHeight="1" x14ac:dyDescent="0.2">
      <c r="B105" s="159"/>
      <c r="C105" s="104"/>
      <c r="D105" s="160" t="s">
        <v>1145</v>
      </c>
      <c r="E105" s="161"/>
      <c r="F105" s="161"/>
      <c r="G105" s="161"/>
      <c r="H105" s="161"/>
      <c r="I105" s="161"/>
      <c r="J105" s="162">
        <f>J219</f>
        <v>0</v>
      </c>
      <c r="K105" s="104"/>
      <c r="L105" s="163"/>
    </row>
    <row r="106" spans="1:31" s="10" customFormat="1" ht="19.899999999999999" customHeight="1" x14ac:dyDescent="0.2">
      <c r="B106" s="159"/>
      <c r="C106" s="104"/>
      <c r="D106" s="160" t="s">
        <v>1146</v>
      </c>
      <c r="E106" s="161"/>
      <c r="F106" s="161"/>
      <c r="G106" s="161"/>
      <c r="H106" s="161"/>
      <c r="I106" s="161"/>
      <c r="J106" s="162">
        <f>J240</f>
        <v>0</v>
      </c>
      <c r="K106" s="104"/>
      <c r="L106" s="163"/>
    </row>
    <row r="107" spans="1:31" s="2" customFormat="1" ht="21.7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 x14ac:dyDescent="0.2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 x14ac:dyDescent="0.2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 x14ac:dyDescent="0.2">
      <c r="A113" s="34"/>
      <c r="B113" s="35"/>
      <c r="C113" s="23" t="s">
        <v>136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 x14ac:dyDescent="0.2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 x14ac:dyDescent="0.2">
      <c r="A116" s="34"/>
      <c r="B116" s="35"/>
      <c r="C116" s="36"/>
      <c r="D116" s="36"/>
      <c r="E116" s="311" t="str">
        <f>E7</f>
        <v>Úprava plochy ve vnitrobloku domu Dr. Zikmunda Wintra 432/8</v>
      </c>
      <c r="F116" s="312"/>
      <c r="G116" s="312"/>
      <c r="H116" s="31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 x14ac:dyDescent="0.2">
      <c r="A117" s="34"/>
      <c r="B117" s="35"/>
      <c r="C117" s="29" t="s">
        <v>111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 x14ac:dyDescent="0.2">
      <c r="A118" s="34"/>
      <c r="B118" s="35"/>
      <c r="C118" s="36"/>
      <c r="D118" s="36"/>
      <c r="E118" s="259" t="str">
        <f>E9</f>
        <v>SO.04 - Sadové úpravy</v>
      </c>
      <c r="F118" s="313"/>
      <c r="G118" s="313"/>
      <c r="H118" s="313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 x14ac:dyDescent="0.2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29" t="s">
        <v>22</v>
      </c>
      <c r="J120" s="66" t="str">
        <f>IF(J12="","",J12)</f>
        <v>1. 11. 2021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 x14ac:dyDescent="0.2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 x14ac:dyDescent="0.2">
      <c r="A122" s="34"/>
      <c r="B122" s="35"/>
      <c r="C122" s="29" t="s">
        <v>24</v>
      </c>
      <c r="D122" s="36"/>
      <c r="E122" s="36"/>
      <c r="F122" s="27" t="str">
        <f>E15</f>
        <v>SNEO, a.s.</v>
      </c>
      <c r="G122" s="36"/>
      <c r="H122" s="36"/>
      <c r="I122" s="29" t="s">
        <v>30</v>
      </c>
      <c r="J122" s="32" t="str">
        <f>E21</f>
        <v>Hlaváček – architekti,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 x14ac:dyDescent="0.2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 x14ac:dyDescent="0.2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 x14ac:dyDescent="0.2">
      <c r="A125" s="164"/>
      <c r="B125" s="165"/>
      <c r="C125" s="166" t="s">
        <v>137</v>
      </c>
      <c r="D125" s="167" t="s">
        <v>62</v>
      </c>
      <c r="E125" s="167" t="s">
        <v>58</v>
      </c>
      <c r="F125" s="167" t="s">
        <v>59</v>
      </c>
      <c r="G125" s="167" t="s">
        <v>138</v>
      </c>
      <c r="H125" s="167" t="s">
        <v>139</v>
      </c>
      <c r="I125" s="167" t="s">
        <v>140</v>
      </c>
      <c r="J125" s="167" t="s">
        <v>117</v>
      </c>
      <c r="K125" s="168" t="s">
        <v>141</v>
      </c>
      <c r="L125" s="169"/>
      <c r="M125" s="75" t="s">
        <v>1</v>
      </c>
      <c r="N125" s="76" t="s">
        <v>41</v>
      </c>
      <c r="O125" s="76" t="s">
        <v>142</v>
      </c>
      <c r="P125" s="76" t="s">
        <v>143</v>
      </c>
      <c r="Q125" s="76" t="s">
        <v>144</v>
      </c>
      <c r="R125" s="76" t="s">
        <v>145</v>
      </c>
      <c r="S125" s="76" t="s">
        <v>146</v>
      </c>
      <c r="T125" s="77" t="s">
        <v>147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9" customHeight="1" x14ac:dyDescent="0.25">
      <c r="A126" s="34"/>
      <c r="B126" s="35"/>
      <c r="C126" s="82" t="s">
        <v>148</v>
      </c>
      <c r="D126" s="36"/>
      <c r="E126" s="36"/>
      <c r="F126" s="36"/>
      <c r="G126" s="36"/>
      <c r="H126" s="36"/>
      <c r="I126" s="36"/>
      <c r="J126" s="170">
        <f>BK126</f>
        <v>0</v>
      </c>
      <c r="K126" s="36"/>
      <c r="L126" s="39"/>
      <c r="M126" s="78"/>
      <c r="N126" s="171"/>
      <c r="O126" s="79"/>
      <c r="P126" s="172">
        <f>P127</f>
        <v>0</v>
      </c>
      <c r="Q126" s="79"/>
      <c r="R126" s="172">
        <f>R127</f>
        <v>0</v>
      </c>
      <c r="S126" s="79"/>
      <c r="T126" s="173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76</v>
      </c>
      <c r="AU126" s="17" t="s">
        <v>119</v>
      </c>
      <c r="BK126" s="174">
        <f>BK127</f>
        <v>0</v>
      </c>
    </row>
    <row r="127" spans="1:63" s="12" customFormat="1" ht="25.9" customHeight="1" x14ac:dyDescent="0.2">
      <c r="B127" s="175"/>
      <c r="C127" s="176"/>
      <c r="D127" s="177" t="s">
        <v>76</v>
      </c>
      <c r="E127" s="178" t="s">
        <v>1147</v>
      </c>
      <c r="F127" s="178" t="s">
        <v>1148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P128+P153+P189+P204+P219+P240</f>
        <v>0</v>
      </c>
      <c r="Q127" s="183"/>
      <c r="R127" s="184">
        <f>R128+R153+R189+R204+R219+R240</f>
        <v>0</v>
      </c>
      <c r="S127" s="183"/>
      <c r="T127" s="185">
        <f>T128+T153+T189+T204+T219+T240</f>
        <v>0</v>
      </c>
      <c r="AR127" s="186" t="s">
        <v>84</v>
      </c>
      <c r="AT127" s="187" t="s">
        <v>76</v>
      </c>
      <c r="AU127" s="187" t="s">
        <v>77</v>
      </c>
      <c r="AY127" s="186" t="s">
        <v>151</v>
      </c>
      <c r="BK127" s="188">
        <f>BK128+BK153+BK189+BK204+BK219+BK240</f>
        <v>0</v>
      </c>
    </row>
    <row r="128" spans="1:63" s="12" customFormat="1" ht="22.9" customHeight="1" x14ac:dyDescent="0.2">
      <c r="B128" s="175"/>
      <c r="C128" s="176"/>
      <c r="D128" s="177" t="s">
        <v>76</v>
      </c>
      <c r="E128" s="189" t="s">
        <v>84</v>
      </c>
      <c r="F128" s="189" t="s">
        <v>152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SUM(P129:P152)</f>
        <v>0</v>
      </c>
      <c r="Q128" s="183"/>
      <c r="R128" s="184">
        <f>SUM(R129:R152)</f>
        <v>0</v>
      </c>
      <c r="S128" s="183"/>
      <c r="T128" s="185">
        <f>SUM(T129:T152)</f>
        <v>0</v>
      </c>
      <c r="AR128" s="186" t="s">
        <v>84</v>
      </c>
      <c r="AT128" s="187" t="s">
        <v>76</v>
      </c>
      <c r="AU128" s="187" t="s">
        <v>84</v>
      </c>
      <c r="AY128" s="186" t="s">
        <v>151</v>
      </c>
      <c r="BK128" s="188">
        <f>SUM(BK129:BK152)</f>
        <v>0</v>
      </c>
    </row>
    <row r="129" spans="1:65" s="2" customFormat="1" ht="24.2" customHeight="1" x14ac:dyDescent="0.2">
      <c r="A129" s="34"/>
      <c r="B129" s="35"/>
      <c r="C129" s="191" t="s">
        <v>84</v>
      </c>
      <c r="D129" s="191" t="s">
        <v>153</v>
      </c>
      <c r="E129" s="192" t="s">
        <v>1149</v>
      </c>
      <c r="F129" s="193" t="s">
        <v>1150</v>
      </c>
      <c r="G129" s="194" t="s">
        <v>259</v>
      </c>
      <c r="H129" s="195">
        <v>15</v>
      </c>
      <c r="I129" s="196"/>
      <c r="J129" s="197">
        <f>ROUND(I129*H129,2)</f>
        <v>0</v>
      </c>
      <c r="K129" s="193" t="s">
        <v>157</v>
      </c>
      <c r="L129" s="39"/>
      <c r="M129" s="198" t="s">
        <v>1</v>
      </c>
      <c r="N129" s="199" t="s">
        <v>42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158</v>
      </c>
      <c r="AT129" s="202" t="s">
        <v>153</v>
      </c>
      <c r="AU129" s="202" t="s">
        <v>86</v>
      </c>
      <c r="AY129" s="17" t="s">
        <v>151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84</v>
      </c>
      <c r="BK129" s="203">
        <f>ROUND(I129*H129,2)</f>
        <v>0</v>
      </c>
      <c r="BL129" s="17" t="s">
        <v>158</v>
      </c>
      <c r="BM129" s="202" t="s">
        <v>86</v>
      </c>
    </row>
    <row r="130" spans="1:65" s="2" customFormat="1" ht="11.25" x14ac:dyDescent="0.2">
      <c r="A130" s="34"/>
      <c r="B130" s="35"/>
      <c r="C130" s="36"/>
      <c r="D130" s="204" t="s">
        <v>160</v>
      </c>
      <c r="E130" s="36"/>
      <c r="F130" s="205" t="s">
        <v>1151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160</v>
      </c>
      <c r="AU130" s="17" t="s">
        <v>86</v>
      </c>
    </row>
    <row r="131" spans="1:65" s="2" customFormat="1" ht="24.2" customHeight="1" x14ac:dyDescent="0.2">
      <c r="A131" s="34"/>
      <c r="B131" s="35"/>
      <c r="C131" s="191" t="s">
        <v>86</v>
      </c>
      <c r="D131" s="191" t="s">
        <v>153</v>
      </c>
      <c r="E131" s="192" t="s">
        <v>1152</v>
      </c>
      <c r="F131" s="193" t="s">
        <v>1153</v>
      </c>
      <c r="G131" s="194" t="s">
        <v>259</v>
      </c>
      <c r="H131" s="195">
        <v>389</v>
      </c>
      <c r="I131" s="196"/>
      <c r="J131" s="197">
        <f>ROUND(I131*H131,2)</f>
        <v>0</v>
      </c>
      <c r="K131" s="193" t="s">
        <v>157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158</v>
      </c>
      <c r="AT131" s="202" t="s">
        <v>153</v>
      </c>
      <c r="AU131" s="202" t="s">
        <v>86</v>
      </c>
      <c r="AY131" s="17" t="s">
        <v>151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158</v>
      </c>
      <c r="BM131" s="202" t="s">
        <v>158</v>
      </c>
    </row>
    <row r="132" spans="1:65" s="2" customFormat="1" ht="11.25" x14ac:dyDescent="0.2">
      <c r="A132" s="34"/>
      <c r="B132" s="35"/>
      <c r="C132" s="36"/>
      <c r="D132" s="204" t="s">
        <v>160</v>
      </c>
      <c r="E132" s="36"/>
      <c r="F132" s="205" t="s">
        <v>1154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160</v>
      </c>
      <c r="AU132" s="17" t="s">
        <v>86</v>
      </c>
    </row>
    <row r="133" spans="1:65" s="2" customFormat="1" ht="21.75" customHeight="1" x14ac:dyDescent="0.2">
      <c r="A133" s="34"/>
      <c r="B133" s="35"/>
      <c r="C133" s="191" t="s">
        <v>176</v>
      </c>
      <c r="D133" s="191" t="s">
        <v>153</v>
      </c>
      <c r="E133" s="192" t="s">
        <v>1155</v>
      </c>
      <c r="F133" s="193" t="s">
        <v>1156</v>
      </c>
      <c r="G133" s="194" t="s">
        <v>259</v>
      </c>
      <c r="H133" s="195">
        <v>15</v>
      </c>
      <c r="I133" s="196"/>
      <c r="J133" s="197">
        <f>ROUND(I133*H133,2)</f>
        <v>0</v>
      </c>
      <c r="K133" s="193" t="s">
        <v>157</v>
      </c>
      <c r="L133" s="39"/>
      <c r="M133" s="198" t="s">
        <v>1</v>
      </c>
      <c r="N133" s="199" t="s">
        <v>42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158</v>
      </c>
      <c r="AT133" s="202" t="s">
        <v>153</v>
      </c>
      <c r="AU133" s="202" t="s">
        <v>86</v>
      </c>
      <c r="AY133" s="17" t="s">
        <v>151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84</v>
      </c>
      <c r="BK133" s="203">
        <f>ROUND(I133*H133,2)</f>
        <v>0</v>
      </c>
      <c r="BL133" s="17" t="s">
        <v>158</v>
      </c>
      <c r="BM133" s="202" t="s">
        <v>206</v>
      </c>
    </row>
    <row r="134" spans="1:65" s="2" customFormat="1" ht="11.25" x14ac:dyDescent="0.2">
      <c r="A134" s="34"/>
      <c r="B134" s="35"/>
      <c r="C134" s="36"/>
      <c r="D134" s="204" t="s">
        <v>160</v>
      </c>
      <c r="E134" s="36"/>
      <c r="F134" s="205" t="s">
        <v>1157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160</v>
      </c>
      <c r="AU134" s="17" t="s">
        <v>86</v>
      </c>
    </row>
    <row r="135" spans="1:65" s="2" customFormat="1" ht="16.5" customHeight="1" x14ac:dyDescent="0.2">
      <c r="A135" s="34"/>
      <c r="B135" s="35"/>
      <c r="C135" s="191" t="s">
        <v>158</v>
      </c>
      <c r="D135" s="191" t="s">
        <v>153</v>
      </c>
      <c r="E135" s="192" t="s">
        <v>1158</v>
      </c>
      <c r="F135" s="193" t="s">
        <v>1159</v>
      </c>
      <c r="G135" s="194" t="s">
        <v>259</v>
      </c>
      <c r="H135" s="195">
        <v>389</v>
      </c>
      <c r="I135" s="196"/>
      <c r="J135" s="197">
        <f>ROUND(I135*H135,2)</f>
        <v>0</v>
      </c>
      <c r="K135" s="193" t="s">
        <v>157</v>
      </c>
      <c r="L135" s="39"/>
      <c r="M135" s="198" t="s">
        <v>1</v>
      </c>
      <c r="N135" s="199" t="s">
        <v>42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153</v>
      </c>
      <c r="AU135" s="202" t="s">
        <v>86</v>
      </c>
      <c r="AY135" s="17" t="s">
        <v>151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84</v>
      </c>
      <c r="BK135" s="203">
        <f>ROUND(I135*H135,2)</f>
        <v>0</v>
      </c>
      <c r="BL135" s="17" t="s">
        <v>158</v>
      </c>
      <c r="BM135" s="202" t="s">
        <v>221</v>
      </c>
    </row>
    <row r="136" spans="1:65" s="2" customFormat="1" ht="11.25" x14ac:dyDescent="0.2">
      <c r="A136" s="34"/>
      <c r="B136" s="35"/>
      <c r="C136" s="36"/>
      <c r="D136" s="204" t="s">
        <v>160</v>
      </c>
      <c r="E136" s="36"/>
      <c r="F136" s="205" t="s">
        <v>1160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160</v>
      </c>
      <c r="AU136" s="17" t="s">
        <v>86</v>
      </c>
    </row>
    <row r="137" spans="1:65" s="2" customFormat="1" ht="16.5" customHeight="1" x14ac:dyDescent="0.2">
      <c r="A137" s="34"/>
      <c r="B137" s="35"/>
      <c r="C137" s="191" t="s">
        <v>195</v>
      </c>
      <c r="D137" s="191" t="s">
        <v>153</v>
      </c>
      <c r="E137" s="192" t="s">
        <v>1161</v>
      </c>
      <c r="F137" s="193" t="s">
        <v>1162</v>
      </c>
      <c r="G137" s="194" t="s">
        <v>259</v>
      </c>
      <c r="H137" s="195">
        <v>15</v>
      </c>
      <c r="I137" s="196"/>
      <c r="J137" s="197">
        <f>ROUND(I137*H137,2)</f>
        <v>0</v>
      </c>
      <c r="K137" s="193" t="s">
        <v>157</v>
      </c>
      <c r="L137" s="39"/>
      <c r="M137" s="198" t="s">
        <v>1</v>
      </c>
      <c r="N137" s="199" t="s">
        <v>42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158</v>
      </c>
      <c r="AT137" s="202" t="s">
        <v>153</v>
      </c>
      <c r="AU137" s="202" t="s">
        <v>86</v>
      </c>
      <c r="AY137" s="17" t="s">
        <v>151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84</v>
      </c>
      <c r="BK137" s="203">
        <f>ROUND(I137*H137,2)</f>
        <v>0</v>
      </c>
      <c r="BL137" s="17" t="s">
        <v>158</v>
      </c>
      <c r="BM137" s="202" t="s">
        <v>237</v>
      </c>
    </row>
    <row r="138" spans="1:65" s="2" customFormat="1" ht="11.25" x14ac:dyDescent="0.2">
      <c r="A138" s="34"/>
      <c r="B138" s="35"/>
      <c r="C138" s="36"/>
      <c r="D138" s="204" t="s">
        <v>160</v>
      </c>
      <c r="E138" s="36"/>
      <c r="F138" s="205" t="s">
        <v>1163</v>
      </c>
      <c r="G138" s="36"/>
      <c r="H138" s="36"/>
      <c r="I138" s="206"/>
      <c r="J138" s="36"/>
      <c r="K138" s="36"/>
      <c r="L138" s="39"/>
      <c r="M138" s="207"/>
      <c r="N138" s="208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160</v>
      </c>
      <c r="AU138" s="17" t="s">
        <v>86</v>
      </c>
    </row>
    <row r="139" spans="1:65" s="2" customFormat="1" ht="21.75" customHeight="1" x14ac:dyDescent="0.2">
      <c r="A139" s="34"/>
      <c r="B139" s="35"/>
      <c r="C139" s="191" t="s">
        <v>206</v>
      </c>
      <c r="D139" s="191" t="s">
        <v>153</v>
      </c>
      <c r="E139" s="192" t="s">
        <v>1164</v>
      </c>
      <c r="F139" s="193" t="s">
        <v>1165</v>
      </c>
      <c r="G139" s="194" t="s">
        <v>259</v>
      </c>
      <c r="H139" s="195">
        <v>15</v>
      </c>
      <c r="I139" s="196"/>
      <c r="J139" s="197">
        <f>ROUND(I139*H139,2)</f>
        <v>0</v>
      </c>
      <c r="K139" s="193" t="s">
        <v>157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158</v>
      </c>
      <c r="AT139" s="202" t="s">
        <v>153</v>
      </c>
      <c r="AU139" s="202" t="s">
        <v>86</v>
      </c>
      <c r="AY139" s="17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158</v>
      </c>
      <c r="BM139" s="202" t="s">
        <v>248</v>
      </c>
    </row>
    <row r="140" spans="1:65" s="2" customFormat="1" ht="11.25" x14ac:dyDescent="0.2">
      <c r="A140" s="34"/>
      <c r="B140" s="35"/>
      <c r="C140" s="36"/>
      <c r="D140" s="204" t="s">
        <v>160</v>
      </c>
      <c r="E140" s="36"/>
      <c r="F140" s="205" t="s">
        <v>1165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160</v>
      </c>
      <c r="AU140" s="17" t="s">
        <v>86</v>
      </c>
    </row>
    <row r="141" spans="1:65" s="2" customFormat="1" ht="16.5" customHeight="1" x14ac:dyDescent="0.2">
      <c r="A141" s="34"/>
      <c r="B141" s="35"/>
      <c r="C141" s="191" t="s">
        <v>211</v>
      </c>
      <c r="D141" s="191" t="s">
        <v>153</v>
      </c>
      <c r="E141" s="192" t="s">
        <v>1166</v>
      </c>
      <c r="F141" s="193" t="s">
        <v>1167</v>
      </c>
      <c r="G141" s="194" t="s">
        <v>156</v>
      </c>
      <c r="H141" s="195">
        <v>15</v>
      </c>
      <c r="I141" s="196"/>
      <c r="J141" s="197">
        <f>ROUND(I141*H141,2)</f>
        <v>0</v>
      </c>
      <c r="K141" s="193" t="s">
        <v>157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158</v>
      </c>
      <c r="AT141" s="202" t="s">
        <v>153</v>
      </c>
      <c r="AU141" s="202" t="s">
        <v>86</v>
      </c>
      <c r="AY141" s="17" t="s">
        <v>151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158</v>
      </c>
      <c r="BM141" s="202" t="s">
        <v>265</v>
      </c>
    </row>
    <row r="142" spans="1:65" s="2" customFormat="1" ht="11.25" x14ac:dyDescent="0.2">
      <c r="A142" s="34"/>
      <c r="B142" s="35"/>
      <c r="C142" s="36"/>
      <c r="D142" s="204" t="s">
        <v>160</v>
      </c>
      <c r="E142" s="36"/>
      <c r="F142" s="205" t="s">
        <v>1167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160</v>
      </c>
      <c r="AU142" s="17" t="s">
        <v>86</v>
      </c>
    </row>
    <row r="143" spans="1:65" s="2" customFormat="1" ht="16.5" customHeight="1" x14ac:dyDescent="0.2">
      <c r="A143" s="34"/>
      <c r="B143" s="35"/>
      <c r="C143" s="191" t="s">
        <v>221</v>
      </c>
      <c r="D143" s="191" t="s">
        <v>153</v>
      </c>
      <c r="E143" s="192" t="s">
        <v>1168</v>
      </c>
      <c r="F143" s="193" t="s">
        <v>1169</v>
      </c>
      <c r="G143" s="194" t="s">
        <v>156</v>
      </c>
      <c r="H143" s="195">
        <v>105</v>
      </c>
      <c r="I143" s="196"/>
      <c r="J143" s="197">
        <f>ROUND(I143*H143,2)</f>
        <v>0</v>
      </c>
      <c r="K143" s="193" t="s">
        <v>157</v>
      </c>
      <c r="L143" s="39"/>
      <c r="M143" s="198" t="s">
        <v>1</v>
      </c>
      <c r="N143" s="199" t="s">
        <v>42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158</v>
      </c>
      <c r="AT143" s="202" t="s">
        <v>153</v>
      </c>
      <c r="AU143" s="202" t="s">
        <v>86</v>
      </c>
      <c r="AY143" s="17" t="s">
        <v>151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84</v>
      </c>
      <c r="BK143" s="203">
        <f>ROUND(I143*H143,2)</f>
        <v>0</v>
      </c>
      <c r="BL143" s="17" t="s">
        <v>158</v>
      </c>
      <c r="BM143" s="202" t="s">
        <v>276</v>
      </c>
    </row>
    <row r="144" spans="1:65" s="2" customFormat="1" ht="11.25" x14ac:dyDescent="0.2">
      <c r="A144" s="34"/>
      <c r="B144" s="35"/>
      <c r="C144" s="36"/>
      <c r="D144" s="204" t="s">
        <v>160</v>
      </c>
      <c r="E144" s="36"/>
      <c r="F144" s="205" t="s">
        <v>1169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160</v>
      </c>
      <c r="AU144" s="17" t="s">
        <v>86</v>
      </c>
    </row>
    <row r="145" spans="1:65" s="2" customFormat="1" ht="24.2" customHeight="1" x14ac:dyDescent="0.2">
      <c r="A145" s="34"/>
      <c r="B145" s="35"/>
      <c r="C145" s="191" t="s">
        <v>232</v>
      </c>
      <c r="D145" s="191" t="s">
        <v>153</v>
      </c>
      <c r="E145" s="192" t="s">
        <v>1170</v>
      </c>
      <c r="F145" s="193" t="s">
        <v>1171</v>
      </c>
      <c r="G145" s="194" t="s">
        <v>269</v>
      </c>
      <c r="H145" s="195">
        <v>2.7E-2</v>
      </c>
      <c r="I145" s="196"/>
      <c r="J145" s="197">
        <f>ROUND(I145*H145,2)</f>
        <v>0</v>
      </c>
      <c r="K145" s="193" t="s">
        <v>157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153</v>
      </c>
      <c r="AU145" s="202" t="s">
        <v>86</v>
      </c>
      <c r="AY145" s="17" t="s">
        <v>151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158</v>
      </c>
      <c r="BM145" s="202" t="s">
        <v>292</v>
      </c>
    </row>
    <row r="146" spans="1:65" s="2" customFormat="1" ht="11.25" x14ac:dyDescent="0.2">
      <c r="A146" s="34"/>
      <c r="B146" s="35"/>
      <c r="C146" s="36"/>
      <c r="D146" s="204" t="s">
        <v>160</v>
      </c>
      <c r="E146" s="36"/>
      <c r="F146" s="205" t="s">
        <v>1171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160</v>
      </c>
      <c r="AU146" s="17" t="s">
        <v>86</v>
      </c>
    </row>
    <row r="147" spans="1:65" s="2" customFormat="1" ht="16.5" customHeight="1" x14ac:dyDescent="0.2">
      <c r="A147" s="34"/>
      <c r="B147" s="35"/>
      <c r="C147" s="231" t="s">
        <v>237</v>
      </c>
      <c r="D147" s="231" t="s">
        <v>266</v>
      </c>
      <c r="E147" s="232" t="s">
        <v>1172</v>
      </c>
      <c r="F147" s="233" t="s">
        <v>1173</v>
      </c>
      <c r="G147" s="234" t="s">
        <v>269</v>
      </c>
      <c r="H147" s="235">
        <v>3.0000000000000001E-3</v>
      </c>
      <c r="I147" s="236"/>
      <c r="J147" s="237">
        <f>ROUND(I147*H147,2)</f>
        <v>0</v>
      </c>
      <c r="K147" s="233" t="s">
        <v>1</v>
      </c>
      <c r="L147" s="238"/>
      <c r="M147" s="239" t="s">
        <v>1</v>
      </c>
      <c r="N147" s="240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221</v>
      </c>
      <c r="AT147" s="202" t="s">
        <v>266</v>
      </c>
      <c r="AU147" s="202" t="s">
        <v>86</v>
      </c>
      <c r="AY147" s="17" t="s">
        <v>151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158</v>
      </c>
      <c r="BM147" s="202" t="s">
        <v>308</v>
      </c>
    </row>
    <row r="148" spans="1:65" s="2" customFormat="1" ht="11.25" x14ac:dyDescent="0.2">
      <c r="A148" s="34"/>
      <c r="B148" s="35"/>
      <c r="C148" s="36"/>
      <c r="D148" s="204" t="s">
        <v>160</v>
      </c>
      <c r="E148" s="36"/>
      <c r="F148" s="205" t="s">
        <v>1173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160</v>
      </c>
      <c r="AU148" s="17" t="s">
        <v>86</v>
      </c>
    </row>
    <row r="149" spans="1:65" s="2" customFormat="1" ht="16.5" customHeight="1" x14ac:dyDescent="0.2">
      <c r="A149" s="34"/>
      <c r="B149" s="35"/>
      <c r="C149" s="191" t="s">
        <v>242</v>
      </c>
      <c r="D149" s="191" t="s">
        <v>153</v>
      </c>
      <c r="E149" s="192" t="s">
        <v>1174</v>
      </c>
      <c r="F149" s="193" t="s">
        <v>1175</v>
      </c>
      <c r="G149" s="194" t="s">
        <v>167</v>
      </c>
      <c r="H149" s="195">
        <v>2.4</v>
      </c>
      <c r="I149" s="196"/>
      <c r="J149" s="197">
        <f>ROUND(I149*H149,2)</f>
        <v>0</v>
      </c>
      <c r="K149" s="193" t="s">
        <v>157</v>
      </c>
      <c r="L149" s="39"/>
      <c r="M149" s="198" t="s">
        <v>1</v>
      </c>
      <c r="N149" s="199" t="s">
        <v>42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158</v>
      </c>
      <c r="AT149" s="202" t="s">
        <v>153</v>
      </c>
      <c r="AU149" s="202" t="s">
        <v>86</v>
      </c>
      <c r="AY149" s="17" t="s">
        <v>151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84</v>
      </c>
      <c r="BK149" s="203">
        <f>ROUND(I149*H149,2)</f>
        <v>0</v>
      </c>
      <c r="BL149" s="17" t="s">
        <v>158</v>
      </c>
      <c r="BM149" s="202" t="s">
        <v>323</v>
      </c>
    </row>
    <row r="150" spans="1:65" s="2" customFormat="1" ht="11.25" x14ac:dyDescent="0.2">
      <c r="A150" s="34"/>
      <c r="B150" s="35"/>
      <c r="C150" s="36"/>
      <c r="D150" s="204" t="s">
        <v>160</v>
      </c>
      <c r="E150" s="36"/>
      <c r="F150" s="205" t="s">
        <v>1175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160</v>
      </c>
      <c r="AU150" s="17" t="s">
        <v>86</v>
      </c>
    </row>
    <row r="151" spans="1:65" s="2" customFormat="1" ht="21.75" customHeight="1" x14ac:dyDescent="0.2">
      <c r="A151" s="34"/>
      <c r="B151" s="35"/>
      <c r="C151" s="191" t="s">
        <v>248</v>
      </c>
      <c r="D151" s="191" t="s">
        <v>153</v>
      </c>
      <c r="E151" s="192" t="s">
        <v>1176</v>
      </c>
      <c r="F151" s="193" t="s">
        <v>1177</v>
      </c>
      <c r="G151" s="194" t="s">
        <v>156</v>
      </c>
      <c r="H151" s="195">
        <v>220</v>
      </c>
      <c r="I151" s="196"/>
      <c r="J151" s="197">
        <f>ROUND(I151*H151,2)</f>
        <v>0</v>
      </c>
      <c r="K151" s="193" t="s">
        <v>157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158</v>
      </c>
      <c r="AT151" s="202" t="s">
        <v>153</v>
      </c>
      <c r="AU151" s="202" t="s">
        <v>86</v>
      </c>
      <c r="AY151" s="17" t="s">
        <v>151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158</v>
      </c>
      <c r="BM151" s="202" t="s">
        <v>347</v>
      </c>
    </row>
    <row r="152" spans="1:65" s="2" customFormat="1" ht="11.25" x14ac:dyDescent="0.2">
      <c r="A152" s="34"/>
      <c r="B152" s="35"/>
      <c r="C152" s="36"/>
      <c r="D152" s="204" t="s">
        <v>160</v>
      </c>
      <c r="E152" s="36"/>
      <c r="F152" s="205" t="s">
        <v>1177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160</v>
      </c>
      <c r="AU152" s="17" t="s">
        <v>86</v>
      </c>
    </row>
    <row r="153" spans="1:65" s="12" customFormat="1" ht="22.9" customHeight="1" x14ac:dyDescent="0.2">
      <c r="B153" s="175"/>
      <c r="C153" s="176"/>
      <c r="D153" s="177" t="s">
        <v>76</v>
      </c>
      <c r="E153" s="189" t="s">
        <v>1178</v>
      </c>
      <c r="F153" s="189" t="s">
        <v>1179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P154+P161+P172</f>
        <v>0</v>
      </c>
      <c r="Q153" s="183"/>
      <c r="R153" s="184">
        <f>R154+R161+R172</f>
        <v>0</v>
      </c>
      <c r="S153" s="183"/>
      <c r="T153" s="185">
        <f>T154+T161+T172</f>
        <v>0</v>
      </c>
      <c r="AR153" s="186" t="s">
        <v>84</v>
      </c>
      <c r="AT153" s="187" t="s">
        <v>76</v>
      </c>
      <c r="AU153" s="187" t="s">
        <v>84</v>
      </c>
      <c r="AY153" s="186" t="s">
        <v>151</v>
      </c>
      <c r="BK153" s="188">
        <f>BK154+BK161+BK172</f>
        <v>0</v>
      </c>
    </row>
    <row r="154" spans="1:65" s="12" customFormat="1" ht="20.85" customHeight="1" x14ac:dyDescent="0.2">
      <c r="B154" s="175"/>
      <c r="C154" s="176"/>
      <c r="D154" s="177" t="s">
        <v>76</v>
      </c>
      <c r="E154" s="189" t="s">
        <v>1180</v>
      </c>
      <c r="F154" s="189" t="s">
        <v>1151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SUM(P155:P160)</f>
        <v>0</v>
      </c>
      <c r="Q154" s="183"/>
      <c r="R154" s="184">
        <f>SUM(R155:R160)</f>
        <v>0</v>
      </c>
      <c r="S154" s="183"/>
      <c r="T154" s="185">
        <f>SUM(T155:T160)</f>
        <v>0</v>
      </c>
      <c r="AR154" s="186" t="s">
        <v>84</v>
      </c>
      <c r="AT154" s="187" t="s">
        <v>76</v>
      </c>
      <c r="AU154" s="187" t="s">
        <v>86</v>
      </c>
      <c r="AY154" s="186" t="s">
        <v>151</v>
      </c>
      <c r="BK154" s="188">
        <f>SUM(BK155:BK160)</f>
        <v>0</v>
      </c>
    </row>
    <row r="155" spans="1:65" s="2" customFormat="1" ht="16.5" customHeight="1" x14ac:dyDescent="0.2">
      <c r="A155" s="34"/>
      <c r="B155" s="35"/>
      <c r="C155" s="231" t="s">
        <v>256</v>
      </c>
      <c r="D155" s="231" t="s">
        <v>266</v>
      </c>
      <c r="E155" s="232" t="s">
        <v>1181</v>
      </c>
      <c r="F155" s="233" t="s">
        <v>1182</v>
      </c>
      <c r="G155" s="234" t="s">
        <v>259</v>
      </c>
      <c r="H155" s="235">
        <v>4</v>
      </c>
      <c r="I155" s="236"/>
      <c r="J155" s="237">
        <f>ROUND(I155*H155,2)</f>
        <v>0</v>
      </c>
      <c r="K155" s="233" t="s">
        <v>1</v>
      </c>
      <c r="L155" s="238"/>
      <c r="M155" s="239" t="s">
        <v>1</v>
      </c>
      <c r="N155" s="240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221</v>
      </c>
      <c r="AT155" s="202" t="s">
        <v>266</v>
      </c>
      <c r="AU155" s="202" t="s">
        <v>176</v>
      </c>
      <c r="AY155" s="17" t="s">
        <v>151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158</v>
      </c>
      <c r="BM155" s="202" t="s">
        <v>359</v>
      </c>
    </row>
    <row r="156" spans="1:65" s="2" customFormat="1" ht="11.25" x14ac:dyDescent="0.2">
      <c r="A156" s="34"/>
      <c r="B156" s="35"/>
      <c r="C156" s="36"/>
      <c r="D156" s="204" t="s">
        <v>160</v>
      </c>
      <c r="E156" s="36"/>
      <c r="F156" s="205" t="s">
        <v>1182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160</v>
      </c>
      <c r="AU156" s="17" t="s">
        <v>176</v>
      </c>
    </row>
    <row r="157" spans="1:65" s="2" customFormat="1" ht="16.5" customHeight="1" x14ac:dyDescent="0.2">
      <c r="A157" s="34"/>
      <c r="B157" s="35"/>
      <c r="C157" s="231" t="s">
        <v>265</v>
      </c>
      <c r="D157" s="231" t="s">
        <v>266</v>
      </c>
      <c r="E157" s="232" t="s">
        <v>1183</v>
      </c>
      <c r="F157" s="233" t="s">
        <v>1184</v>
      </c>
      <c r="G157" s="234" t="s">
        <v>259</v>
      </c>
      <c r="H157" s="235">
        <v>1</v>
      </c>
      <c r="I157" s="236"/>
      <c r="J157" s="237">
        <f>ROUND(I157*H157,2)</f>
        <v>0</v>
      </c>
      <c r="K157" s="233" t="s">
        <v>1</v>
      </c>
      <c r="L157" s="238"/>
      <c r="M157" s="239" t="s">
        <v>1</v>
      </c>
      <c r="N157" s="240" t="s">
        <v>42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221</v>
      </c>
      <c r="AT157" s="202" t="s">
        <v>266</v>
      </c>
      <c r="AU157" s="202" t="s">
        <v>176</v>
      </c>
      <c r="AY157" s="17" t="s">
        <v>151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158</v>
      </c>
      <c r="BM157" s="202" t="s">
        <v>369</v>
      </c>
    </row>
    <row r="158" spans="1:65" s="2" customFormat="1" ht="11.25" x14ac:dyDescent="0.2">
      <c r="A158" s="34"/>
      <c r="B158" s="35"/>
      <c r="C158" s="36"/>
      <c r="D158" s="204" t="s">
        <v>160</v>
      </c>
      <c r="E158" s="36"/>
      <c r="F158" s="205" t="s">
        <v>1184</v>
      </c>
      <c r="G158" s="36"/>
      <c r="H158" s="36"/>
      <c r="I158" s="206"/>
      <c r="J158" s="36"/>
      <c r="K158" s="36"/>
      <c r="L158" s="39"/>
      <c r="M158" s="207"/>
      <c r="N158" s="208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160</v>
      </c>
      <c r="AU158" s="17" t="s">
        <v>176</v>
      </c>
    </row>
    <row r="159" spans="1:65" s="2" customFormat="1" ht="16.5" customHeight="1" x14ac:dyDescent="0.2">
      <c r="A159" s="34"/>
      <c r="B159" s="35"/>
      <c r="C159" s="231" t="s">
        <v>8</v>
      </c>
      <c r="D159" s="231" t="s">
        <v>266</v>
      </c>
      <c r="E159" s="232" t="s">
        <v>1185</v>
      </c>
      <c r="F159" s="233" t="s">
        <v>1186</v>
      </c>
      <c r="G159" s="234" t="s">
        <v>259</v>
      </c>
      <c r="H159" s="235">
        <v>10</v>
      </c>
      <c r="I159" s="236"/>
      <c r="J159" s="237">
        <f>ROUND(I159*H159,2)</f>
        <v>0</v>
      </c>
      <c r="K159" s="233" t="s">
        <v>1</v>
      </c>
      <c r="L159" s="238"/>
      <c r="M159" s="239" t="s">
        <v>1</v>
      </c>
      <c r="N159" s="240" t="s">
        <v>42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221</v>
      </c>
      <c r="AT159" s="202" t="s">
        <v>266</v>
      </c>
      <c r="AU159" s="202" t="s">
        <v>176</v>
      </c>
      <c r="AY159" s="17" t="s">
        <v>151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84</v>
      </c>
      <c r="BK159" s="203">
        <f>ROUND(I159*H159,2)</f>
        <v>0</v>
      </c>
      <c r="BL159" s="17" t="s">
        <v>158</v>
      </c>
      <c r="BM159" s="202" t="s">
        <v>379</v>
      </c>
    </row>
    <row r="160" spans="1:65" s="2" customFormat="1" ht="11.25" x14ac:dyDescent="0.2">
      <c r="A160" s="34"/>
      <c r="B160" s="35"/>
      <c r="C160" s="36"/>
      <c r="D160" s="204" t="s">
        <v>160</v>
      </c>
      <c r="E160" s="36"/>
      <c r="F160" s="205" t="s">
        <v>1186</v>
      </c>
      <c r="G160" s="36"/>
      <c r="H160" s="36"/>
      <c r="I160" s="206"/>
      <c r="J160" s="36"/>
      <c r="K160" s="36"/>
      <c r="L160" s="39"/>
      <c r="M160" s="207"/>
      <c r="N160" s="208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160</v>
      </c>
      <c r="AU160" s="17" t="s">
        <v>176</v>
      </c>
    </row>
    <row r="161" spans="1:65" s="12" customFormat="1" ht="20.85" customHeight="1" x14ac:dyDescent="0.2">
      <c r="B161" s="175"/>
      <c r="C161" s="176"/>
      <c r="D161" s="177" t="s">
        <v>76</v>
      </c>
      <c r="E161" s="189" t="s">
        <v>1187</v>
      </c>
      <c r="F161" s="189" t="s">
        <v>1154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SUM(P162:P171)</f>
        <v>0</v>
      </c>
      <c r="Q161" s="183"/>
      <c r="R161" s="184">
        <f>SUM(R162:R171)</f>
        <v>0</v>
      </c>
      <c r="S161" s="183"/>
      <c r="T161" s="185">
        <f>SUM(T162:T171)</f>
        <v>0</v>
      </c>
      <c r="AR161" s="186" t="s">
        <v>84</v>
      </c>
      <c r="AT161" s="187" t="s">
        <v>76</v>
      </c>
      <c r="AU161" s="187" t="s">
        <v>86</v>
      </c>
      <c r="AY161" s="186" t="s">
        <v>151</v>
      </c>
      <c r="BK161" s="188">
        <f>SUM(BK162:BK171)</f>
        <v>0</v>
      </c>
    </row>
    <row r="162" spans="1:65" s="2" customFormat="1" ht="16.5" customHeight="1" x14ac:dyDescent="0.2">
      <c r="A162" s="34"/>
      <c r="B162" s="35"/>
      <c r="C162" s="231" t="s">
        <v>276</v>
      </c>
      <c r="D162" s="231" t="s">
        <v>266</v>
      </c>
      <c r="E162" s="232" t="s">
        <v>1188</v>
      </c>
      <c r="F162" s="233" t="s">
        <v>1189</v>
      </c>
      <c r="G162" s="234" t="s">
        <v>259</v>
      </c>
      <c r="H162" s="235">
        <v>206</v>
      </c>
      <c r="I162" s="236"/>
      <c r="J162" s="237">
        <f>ROUND(I162*H162,2)</f>
        <v>0</v>
      </c>
      <c r="K162" s="233" t="s">
        <v>1</v>
      </c>
      <c r="L162" s="238"/>
      <c r="M162" s="239" t="s">
        <v>1</v>
      </c>
      <c r="N162" s="240" t="s">
        <v>42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221</v>
      </c>
      <c r="AT162" s="202" t="s">
        <v>266</v>
      </c>
      <c r="AU162" s="202" t="s">
        <v>176</v>
      </c>
      <c r="AY162" s="17" t="s">
        <v>151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84</v>
      </c>
      <c r="BK162" s="203">
        <f>ROUND(I162*H162,2)</f>
        <v>0</v>
      </c>
      <c r="BL162" s="17" t="s">
        <v>158</v>
      </c>
      <c r="BM162" s="202" t="s">
        <v>391</v>
      </c>
    </row>
    <row r="163" spans="1:65" s="2" customFormat="1" ht="11.25" x14ac:dyDescent="0.2">
      <c r="A163" s="34"/>
      <c r="B163" s="35"/>
      <c r="C163" s="36"/>
      <c r="D163" s="204" t="s">
        <v>160</v>
      </c>
      <c r="E163" s="36"/>
      <c r="F163" s="205" t="s">
        <v>1189</v>
      </c>
      <c r="G163" s="36"/>
      <c r="H163" s="36"/>
      <c r="I163" s="206"/>
      <c r="J163" s="36"/>
      <c r="K163" s="36"/>
      <c r="L163" s="39"/>
      <c r="M163" s="207"/>
      <c r="N163" s="208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160</v>
      </c>
      <c r="AU163" s="17" t="s">
        <v>176</v>
      </c>
    </row>
    <row r="164" spans="1:65" s="2" customFormat="1" ht="16.5" customHeight="1" x14ac:dyDescent="0.2">
      <c r="A164" s="34"/>
      <c r="B164" s="35"/>
      <c r="C164" s="231" t="s">
        <v>280</v>
      </c>
      <c r="D164" s="231" t="s">
        <v>266</v>
      </c>
      <c r="E164" s="232" t="s">
        <v>1190</v>
      </c>
      <c r="F164" s="233" t="s">
        <v>1191</v>
      </c>
      <c r="G164" s="234" t="s">
        <v>259</v>
      </c>
      <c r="H164" s="235">
        <v>141</v>
      </c>
      <c r="I164" s="236"/>
      <c r="J164" s="237">
        <f>ROUND(I164*H164,2)</f>
        <v>0</v>
      </c>
      <c r="K164" s="233" t="s">
        <v>1</v>
      </c>
      <c r="L164" s="238"/>
      <c r="M164" s="239" t="s">
        <v>1</v>
      </c>
      <c r="N164" s="240" t="s">
        <v>42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221</v>
      </c>
      <c r="AT164" s="202" t="s">
        <v>266</v>
      </c>
      <c r="AU164" s="202" t="s">
        <v>176</v>
      </c>
      <c r="AY164" s="17" t="s">
        <v>151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84</v>
      </c>
      <c r="BK164" s="203">
        <f>ROUND(I164*H164,2)</f>
        <v>0</v>
      </c>
      <c r="BL164" s="17" t="s">
        <v>158</v>
      </c>
      <c r="BM164" s="202" t="s">
        <v>403</v>
      </c>
    </row>
    <row r="165" spans="1:65" s="2" customFormat="1" ht="11.25" x14ac:dyDescent="0.2">
      <c r="A165" s="34"/>
      <c r="B165" s="35"/>
      <c r="C165" s="36"/>
      <c r="D165" s="204" t="s">
        <v>160</v>
      </c>
      <c r="E165" s="36"/>
      <c r="F165" s="205" t="s">
        <v>1191</v>
      </c>
      <c r="G165" s="36"/>
      <c r="H165" s="36"/>
      <c r="I165" s="206"/>
      <c r="J165" s="36"/>
      <c r="K165" s="36"/>
      <c r="L165" s="39"/>
      <c r="M165" s="207"/>
      <c r="N165" s="208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160</v>
      </c>
      <c r="AU165" s="17" t="s">
        <v>176</v>
      </c>
    </row>
    <row r="166" spans="1:65" s="2" customFormat="1" ht="16.5" customHeight="1" x14ac:dyDescent="0.2">
      <c r="A166" s="34"/>
      <c r="B166" s="35"/>
      <c r="C166" s="231" t="s">
        <v>292</v>
      </c>
      <c r="D166" s="231" t="s">
        <v>266</v>
      </c>
      <c r="E166" s="232" t="s">
        <v>1192</v>
      </c>
      <c r="F166" s="233" t="s">
        <v>1193</v>
      </c>
      <c r="G166" s="234" t="s">
        <v>259</v>
      </c>
      <c r="H166" s="235">
        <v>7</v>
      </c>
      <c r="I166" s="236"/>
      <c r="J166" s="237">
        <f>ROUND(I166*H166,2)</f>
        <v>0</v>
      </c>
      <c r="K166" s="233" t="s">
        <v>1</v>
      </c>
      <c r="L166" s="238"/>
      <c r="M166" s="239" t="s">
        <v>1</v>
      </c>
      <c r="N166" s="240" t="s">
        <v>42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221</v>
      </c>
      <c r="AT166" s="202" t="s">
        <v>266</v>
      </c>
      <c r="AU166" s="202" t="s">
        <v>176</v>
      </c>
      <c r="AY166" s="17" t="s">
        <v>151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84</v>
      </c>
      <c r="BK166" s="203">
        <f>ROUND(I166*H166,2)</f>
        <v>0</v>
      </c>
      <c r="BL166" s="17" t="s">
        <v>158</v>
      </c>
      <c r="BM166" s="202" t="s">
        <v>416</v>
      </c>
    </row>
    <row r="167" spans="1:65" s="2" customFormat="1" ht="11.25" x14ac:dyDescent="0.2">
      <c r="A167" s="34"/>
      <c r="B167" s="35"/>
      <c r="C167" s="36"/>
      <c r="D167" s="204" t="s">
        <v>160</v>
      </c>
      <c r="E167" s="36"/>
      <c r="F167" s="205" t="s">
        <v>1193</v>
      </c>
      <c r="G167" s="36"/>
      <c r="H167" s="36"/>
      <c r="I167" s="206"/>
      <c r="J167" s="36"/>
      <c r="K167" s="36"/>
      <c r="L167" s="39"/>
      <c r="M167" s="207"/>
      <c r="N167" s="208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160</v>
      </c>
      <c r="AU167" s="17" t="s">
        <v>176</v>
      </c>
    </row>
    <row r="168" spans="1:65" s="2" customFormat="1" ht="16.5" customHeight="1" x14ac:dyDescent="0.2">
      <c r="A168" s="34"/>
      <c r="B168" s="35"/>
      <c r="C168" s="231" t="s">
        <v>302</v>
      </c>
      <c r="D168" s="231" t="s">
        <v>266</v>
      </c>
      <c r="E168" s="232" t="s">
        <v>1194</v>
      </c>
      <c r="F168" s="233" t="s">
        <v>1195</v>
      </c>
      <c r="G168" s="234" t="s">
        <v>259</v>
      </c>
      <c r="H168" s="235">
        <v>30</v>
      </c>
      <c r="I168" s="236"/>
      <c r="J168" s="237">
        <f>ROUND(I168*H168,2)</f>
        <v>0</v>
      </c>
      <c r="K168" s="233" t="s">
        <v>1</v>
      </c>
      <c r="L168" s="238"/>
      <c r="M168" s="239" t="s">
        <v>1</v>
      </c>
      <c r="N168" s="240" t="s">
        <v>42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221</v>
      </c>
      <c r="AT168" s="202" t="s">
        <v>266</v>
      </c>
      <c r="AU168" s="202" t="s">
        <v>176</v>
      </c>
      <c r="AY168" s="17" t="s">
        <v>151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84</v>
      </c>
      <c r="BK168" s="203">
        <f>ROUND(I168*H168,2)</f>
        <v>0</v>
      </c>
      <c r="BL168" s="17" t="s">
        <v>158</v>
      </c>
      <c r="BM168" s="202" t="s">
        <v>429</v>
      </c>
    </row>
    <row r="169" spans="1:65" s="2" customFormat="1" ht="11.25" x14ac:dyDescent="0.2">
      <c r="A169" s="34"/>
      <c r="B169" s="35"/>
      <c r="C169" s="36"/>
      <c r="D169" s="204" t="s">
        <v>160</v>
      </c>
      <c r="E169" s="36"/>
      <c r="F169" s="205" t="s">
        <v>1195</v>
      </c>
      <c r="G169" s="36"/>
      <c r="H169" s="36"/>
      <c r="I169" s="206"/>
      <c r="J169" s="36"/>
      <c r="K169" s="36"/>
      <c r="L169" s="39"/>
      <c r="M169" s="207"/>
      <c r="N169" s="208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160</v>
      </c>
      <c r="AU169" s="17" t="s">
        <v>176</v>
      </c>
    </row>
    <row r="170" spans="1:65" s="2" customFormat="1" ht="16.5" customHeight="1" x14ac:dyDescent="0.2">
      <c r="A170" s="34"/>
      <c r="B170" s="35"/>
      <c r="C170" s="231" t="s">
        <v>308</v>
      </c>
      <c r="D170" s="231" t="s">
        <v>266</v>
      </c>
      <c r="E170" s="232" t="s">
        <v>1196</v>
      </c>
      <c r="F170" s="233" t="s">
        <v>1197</v>
      </c>
      <c r="G170" s="234" t="s">
        <v>259</v>
      </c>
      <c r="H170" s="235">
        <v>5</v>
      </c>
      <c r="I170" s="236"/>
      <c r="J170" s="237">
        <f>ROUND(I170*H170,2)</f>
        <v>0</v>
      </c>
      <c r="K170" s="233" t="s">
        <v>1</v>
      </c>
      <c r="L170" s="238"/>
      <c r="M170" s="239" t="s">
        <v>1</v>
      </c>
      <c r="N170" s="240" t="s">
        <v>42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221</v>
      </c>
      <c r="AT170" s="202" t="s">
        <v>266</v>
      </c>
      <c r="AU170" s="202" t="s">
        <v>176</v>
      </c>
      <c r="AY170" s="17" t="s">
        <v>151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84</v>
      </c>
      <c r="BK170" s="203">
        <f>ROUND(I170*H170,2)</f>
        <v>0</v>
      </c>
      <c r="BL170" s="17" t="s">
        <v>158</v>
      </c>
      <c r="BM170" s="202" t="s">
        <v>439</v>
      </c>
    </row>
    <row r="171" spans="1:65" s="2" customFormat="1" ht="11.25" x14ac:dyDescent="0.2">
      <c r="A171" s="34"/>
      <c r="B171" s="35"/>
      <c r="C171" s="36"/>
      <c r="D171" s="204" t="s">
        <v>160</v>
      </c>
      <c r="E171" s="36"/>
      <c r="F171" s="205" t="s">
        <v>1197</v>
      </c>
      <c r="G171" s="36"/>
      <c r="H171" s="36"/>
      <c r="I171" s="206"/>
      <c r="J171" s="36"/>
      <c r="K171" s="36"/>
      <c r="L171" s="39"/>
      <c r="M171" s="207"/>
      <c r="N171" s="208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160</v>
      </c>
      <c r="AU171" s="17" t="s">
        <v>176</v>
      </c>
    </row>
    <row r="172" spans="1:65" s="12" customFormat="1" ht="20.85" customHeight="1" x14ac:dyDescent="0.2">
      <c r="B172" s="175"/>
      <c r="C172" s="176"/>
      <c r="D172" s="177" t="s">
        <v>76</v>
      </c>
      <c r="E172" s="189" t="s">
        <v>1198</v>
      </c>
      <c r="F172" s="189" t="s">
        <v>1199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SUM(P173:P188)</f>
        <v>0</v>
      </c>
      <c r="Q172" s="183"/>
      <c r="R172" s="184">
        <f>SUM(R173:R188)</f>
        <v>0</v>
      </c>
      <c r="S172" s="183"/>
      <c r="T172" s="185">
        <f>SUM(T173:T188)</f>
        <v>0</v>
      </c>
      <c r="AR172" s="186" t="s">
        <v>84</v>
      </c>
      <c r="AT172" s="187" t="s">
        <v>76</v>
      </c>
      <c r="AU172" s="187" t="s">
        <v>86</v>
      </c>
      <c r="AY172" s="186" t="s">
        <v>151</v>
      </c>
      <c r="BK172" s="188">
        <f>SUM(BK173:BK188)</f>
        <v>0</v>
      </c>
    </row>
    <row r="173" spans="1:65" s="2" customFormat="1" ht="16.5" customHeight="1" x14ac:dyDescent="0.2">
      <c r="A173" s="34"/>
      <c r="B173" s="35"/>
      <c r="C173" s="231" t="s">
        <v>7</v>
      </c>
      <c r="D173" s="231" t="s">
        <v>266</v>
      </c>
      <c r="E173" s="232" t="s">
        <v>1200</v>
      </c>
      <c r="F173" s="233" t="s">
        <v>1201</v>
      </c>
      <c r="G173" s="234" t="s">
        <v>167</v>
      </c>
      <c r="H173" s="235">
        <v>9</v>
      </c>
      <c r="I173" s="236"/>
      <c r="J173" s="237">
        <f>ROUND(I173*H173,2)</f>
        <v>0</v>
      </c>
      <c r="K173" s="233" t="s">
        <v>1</v>
      </c>
      <c r="L173" s="238"/>
      <c r="M173" s="239" t="s">
        <v>1</v>
      </c>
      <c r="N173" s="240" t="s">
        <v>42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221</v>
      </c>
      <c r="AT173" s="202" t="s">
        <v>266</v>
      </c>
      <c r="AU173" s="202" t="s">
        <v>176</v>
      </c>
      <c r="AY173" s="17" t="s">
        <v>151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84</v>
      </c>
      <c r="BK173" s="203">
        <f>ROUND(I173*H173,2)</f>
        <v>0</v>
      </c>
      <c r="BL173" s="17" t="s">
        <v>158</v>
      </c>
      <c r="BM173" s="202" t="s">
        <v>454</v>
      </c>
    </row>
    <row r="174" spans="1:65" s="2" customFormat="1" ht="11.25" x14ac:dyDescent="0.2">
      <c r="A174" s="34"/>
      <c r="B174" s="35"/>
      <c r="C174" s="36"/>
      <c r="D174" s="204" t="s">
        <v>160</v>
      </c>
      <c r="E174" s="36"/>
      <c r="F174" s="205" t="s">
        <v>1201</v>
      </c>
      <c r="G174" s="36"/>
      <c r="H174" s="36"/>
      <c r="I174" s="206"/>
      <c r="J174" s="36"/>
      <c r="K174" s="36"/>
      <c r="L174" s="39"/>
      <c r="M174" s="207"/>
      <c r="N174" s="208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160</v>
      </c>
      <c r="AU174" s="17" t="s">
        <v>176</v>
      </c>
    </row>
    <row r="175" spans="1:65" s="2" customFormat="1" ht="21.75" customHeight="1" x14ac:dyDescent="0.2">
      <c r="A175" s="34"/>
      <c r="B175" s="35"/>
      <c r="C175" s="231" t="s">
        <v>323</v>
      </c>
      <c r="D175" s="231" t="s">
        <v>266</v>
      </c>
      <c r="E175" s="232" t="s">
        <v>1202</v>
      </c>
      <c r="F175" s="233" t="s">
        <v>1203</v>
      </c>
      <c r="G175" s="234" t="s">
        <v>1204</v>
      </c>
      <c r="H175" s="235">
        <v>15</v>
      </c>
      <c r="I175" s="236"/>
      <c r="J175" s="237">
        <f>ROUND(I175*H175,2)</f>
        <v>0</v>
      </c>
      <c r="K175" s="233" t="s">
        <v>1</v>
      </c>
      <c r="L175" s="238"/>
      <c r="M175" s="239" t="s">
        <v>1</v>
      </c>
      <c r="N175" s="240" t="s">
        <v>42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221</v>
      </c>
      <c r="AT175" s="202" t="s">
        <v>266</v>
      </c>
      <c r="AU175" s="202" t="s">
        <v>176</v>
      </c>
      <c r="AY175" s="17" t="s">
        <v>151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84</v>
      </c>
      <c r="BK175" s="203">
        <f>ROUND(I175*H175,2)</f>
        <v>0</v>
      </c>
      <c r="BL175" s="17" t="s">
        <v>158</v>
      </c>
      <c r="BM175" s="202" t="s">
        <v>479</v>
      </c>
    </row>
    <row r="176" spans="1:65" s="2" customFormat="1" ht="11.25" x14ac:dyDescent="0.2">
      <c r="A176" s="34"/>
      <c r="B176" s="35"/>
      <c r="C176" s="36"/>
      <c r="D176" s="204" t="s">
        <v>160</v>
      </c>
      <c r="E176" s="36"/>
      <c r="F176" s="205" t="s">
        <v>1203</v>
      </c>
      <c r="G176" s="36"/>
      <c r="H176" s="36"/>
      <c r="I176" s="206"/>
      <c r="J176" s="36"/>
      <c r="K176" s="36"/>
      <c r="L176" s="39"/>
      <c r="M176" s="207"/>
      <c r="N176" s="208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160</v>
      </c>
      <c r="AU176" s="17" t="s">
        <v>176</v>
      </c>
    </row>
    <row r="177" spans="1:65" s="2" customFormat="1" ht="16.5" customHeight="1" x14ac:dyDescent="0.2">
      <c r="A177" s="34"/>
      <c r="B177" s="35"/>
      <c r="C177" s="231" t="s">
        <v>341</v>
      </c>
      <c r="D177" s="231" t="s">
        <v>266</v>
      </c>
      <c r="E177" s="232" t="s">
        <v>1205</v>
      </c>
      <c r="F177" s="233" t="s">
        <v>1206</v>
      </c>
      <c r="G177" s="234" t="s">
        <v>259</v>
      </c>
      <c r="H177" s="235">
        <v>15</v>
      </c>
      <c r="I177" s="236"/>
      <c r="J177" s="237">
        <f>ROUND(I177*H177,2)</f>
        <v>0</v>
      </c>
      <c r="K177" s="233" t="s">
        <v>1</v>
      </c>
      <c r="L177" s="238"/>
      <c r="M177" s="239" t="s">
        <v>1</v>
      </c>
      <c r="N177" s="240" t="s">
        <v>42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221</v>
      </c>
      <c r="AT177" s="202" t="s">
        <v>266</v>
      </c>
      <c r="AU177" s="202" t="s">
        <v>176</v>
      </c>
      <c r="AY177" s="17" t="s">
        <v>151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84</v>
      </c>
      <c r="BK177" s="203">
        <f>ROUND(I177*H177,2)</f>
        <v>0</v>
      </c>
      <c r="BL177" s="17" t="s">
        <v>158</v>
      </c>
      <c r="BM177" s="202" t="s">
        <v>498</v>
      </c>
    </row>
    <row r="178" spans="1:65" s="2" customFormat="1" ht="11.25" x14ac:dyDescent="0.2">
      <c r="A178" s="34"/>
      <c r="B178" s="35"/>
      <c r="C178" s="36"/>
      <c r="D178" s="204" t="s">
        <v>160</v>
      </c>
      <c r="E178" s="36"/>
      <c r="F178" s="205" t="s">
        <v>1206</v>
      </c>
      <c r="G178" s="36"/>
      <c r="H178" s="36"/>
      <c r="I178" s="206"/>
      <c r="J178" s="36"/>
      <c r="K178" s="36"/>
      <c r="L178" s="39"/>
      <c r="M178" s="207"/>
      <c r="N178" s="208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160</v>
      </c>
      <c r="AU178" s="17" t="s">
        <v>176</v>
      </c>
    </row>
    <row r="179" spans="1:65" s="2" customFormat="1" ht="16.5" customHeight="1" x14ac:dyDescent="0.2">
      <c r="A179" s="34"/>
      <c r="B179" s="35"/>
      <c r="C179" s="231" t="s">
        <v>347</v>
      </c>
      <c r="D179" s="231" t="s">
        <v>266</v>
      </c>
      <c r="E179" s="232" t="s">
        <v>1207</v>
      </c>
      <c r="F179" s="233" t="s">
        <v>1208</v>
      </c>
      <c r="G179" s="234" t="s">
        <v>167</v>
      </c>
      <c r="H179" s="235">
        <v>8.5</v>
      </c>
      <c r="I179" s="236"/>
      <c r="J179" s="237">
        <f>ROUND(I179*H179,2)</f>
        <v>0</v>
      </c>
      <c r="K179" s="233" t="s">
        <v>1</v>
      </c>
      <c r="L179" s="238"/>
      <c r="M179" s="239" t="s">
        <v>1</v>
      </c>
      <c r="N179" s="240" t="s">
        <v>42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221</v>
      </c>
      <c r="AT179" s="202" t="s">
        <v>266</v>
      </c>
      <c r="AU179" s="202" t="s">
        <v>176</v>
      </c>
      <c r="AY179" s="17" t="s">
        <v>151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84</v>
      </c>
      <c r="BK179" s="203">
        <f>ROUND(I179*H179,2)</f>
        <v>0</v>
      </c>
      <c r="BL179" s="17" t="s">
        <v>158</v>
      </c>
      <c r="BM179" s="202" t="s">
        <v>506</v>
      </c>
    </row>
    <row r="180" spans="1:65" s="2" customFormat="1" ht="11.25" x14ac:dyDescent="0.2">
      <c r="A180" s="34"/>
      <c r="B180" s="35"/>
      <c r="C180" s="36"/>
      <c r="D180" s="204" t="s">
        <v>160</v>
      </c>
      <c r="E180" s="36"/>
      <c r="F180" s="205" t="s">
        <v>1208</v>
      </c>
      <c r="G180" s="36"/>
      <c r="H180" s="36"/>
      <c r="I180" s="206"/>
      <c r="J180" s="36"/>
      <c r="K180" s="36"/>
      <c r="L180" s="39"/>
      <c r="M180" s="207"/>
      <c r="N180" s="208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160</v>
      </c>
      <c r="AU180" s="17" t="s">
        <v>176</v>
      </c>
    </row>
    <row r="181" spans="1:65" s="2" customFormat="1" ht="16.5" customHeight="1" x14ac:dyDescent="0.2">
      <c r="A181" s="34"/>
      <c r="B181" s="35"/>
      <c r="C181" s="231" t="s">
        <v>354</v>
      </c>
      <c r="D181" s="231" t="s">
        <v>266</v>
      </c>
      <c r="E181" s="232" t="s">
        <v>1209</v>
      </c>
      <c r="F181" s="233" t="s">
        <v>1210</v>
      </c>
      <c r="G181" s="234" t="s">
        <v>259</v>
      </c>
      <c r="H181" s="235">
        <v>853</v>
      </c>
      <c r="I181" s="236"/>
      <c r="J181" s="237">
        <f>ROUND(I181*H181,2)</f>
        <v>0</v>
      </c>
      <c r="K181" s="233" t="s">
        <v>1</v>
      </c>
      <c r="L181" s="238"/>
      <c r="M181" s="239" t="s">
        <v>1</v>
      </c>
      <c r="N181" s="240" t="s">
        <v>42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221</v>
      </c>
      <c r="AT181" s="202" t="s">
        <v>266</v>
      </c>
      <c r="AU181" s="202" t="s">
        <v>176</v>
      </c>
      <c r="AY181" s="17" t="s">
        <v>151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84</v>
      </c>
      <c r="BK181" s="203">
        <f>ROUND(I181*H181,2)</f>
        <v>0</v>
      </c>
      <c r="BL181" s="17" t="s">
        <v>158</v>
      </c>
      <c r="BM181" s="202" t="s">
        <v>515</v>
      </c>
    </row>
    <row r="182" spans="1:65" s="2" customFormat="1" ht="11.25" x14ac:dyDescent="0.2">
      <c r="A182" s="34"/>
      <c r="B182" s="35"/>
      <c r="C182" s="36"/>
      <c r="D182" s="204" t="s">
        <v>160</v>
      </c>
      <c r="E182" s="36"/>
      <c r="F182" s="205" t="s">
        <v>1210</v>
      </c>
      <c r="G182" s="36"/>
      <c r="H182" s="36"/>
      <c r="I182" s="206"/>
      <c r="J182" s="36"/>
      <c r="K182" s="36"/>
      <c r="L182" s="39"/>
      <c r="M182" s="207"/>
      <c r="N182" s="208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160</v>
      </c>
      <c r="AU182" s="17" t="s">
        <v>176</v>
      </c>
    </row>
    <row r="183" spans="1:65" s="2" customFormat="1" ht="16.5" customHeight="1" x14ac:dyDescent="0.2">
      <c r="A183" s="34"/>
      <c r="B183" s="35"/>
      <c r="C183" s="231" t="s">
        <v>359</v>
      </c>
      <c r="D183" s="231" t="s">
        <v>266</v>
      </c>
      <c r="E183" s="232" t="s">
        <v>1211</v>
      </c>
      <c r="F183" s="233" t="s">
        <v>1212</v>
      </c>
      <c r="G183" s="234" t="s">
        <v>1213</v>
      </c>
      <c r="H183" s="235">
        <v>3</v>
      </c>
      <c r="I183" s="236"/>
      <c r="J183" s="237">
        <f>ROUND(I183*H183,2)</f>
        <v>0</v>
      </c>
      <c r="K183" s="233" t="s">
        <v>1</v>
      </c>
      <c r="L183" s="238"/>
      <c r="M183" s="239" t="s">
        <v>1</v>
      </c>
      <c r="N183" s="240" t="s">
        <v>42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221</v>
      </c>
      <c r="AT183" s="202" t="s">
        <v>266</v>
      </c>
      <c r="AU183" s="202" t="s">
        <v>176</v>
      </c>
      <c r="AY183" s="17" t="s">
        <v>151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84</v>
      </c>
      <c r="BK183" s="203">
        <f>ROUND(I183*H183,2)</f>
        <v>0</v>
      </c>
      <c r="BL183" s="17" t="s">
        <v>158</v>
      </c>
      <c r="BM183" s="202" t="s">
        <v>528</v>
      </c>
    </row>
    <row r="184" spans="1:65" s="2" customFormat="1" ht="11.25" x14ac:dyDescent="0.2">
      <c r="A184" s="34"/>
      <c r="B184" s="35"/>
      <c r="C184" s="36"/>
      <c r="D184" s="204" t="s">
        <v>160</v>
      </c>
      <c r="E184" s="36"/>
      <c r="F184" s="205" t="s">
        <v>1212</v>
      </c>
      <c r="G184" s="36"/>
      <c r="H184" s="36"/>
      <c r="I184" s="206"/>
      <c r="J184" s="36"/>
      <c r="K184" s="36"/>
      <c r="L184" s="39"/>
      <c r="M184" s="207"/>
      <c r="N184" s="208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160</v>
      </c>
      <c r="AU184" s="17" t="s">
        <v>176</v>
      </c>
    </row>
    <row r="185" spans="1:65" s="2" customFormat="1" ht="16.5" customHeight="1" x14ac:dyDescent="0.2">
      <c r="A185" s="34"/>
      <c r="B185" s="35"/>
      <c r="C185" s="231" t="s">
        <v>364</v>
      </c>
      <c r="D185" s="231" t="s">
        <v>266</v>
      </c>
      <c r="E185" s="232" t="s">
        <v>1214</v>
      </c>
      <c r="F185" s="233" t="s">
        <v>1215</v>
      </c>
      <c r="G185" s="234" t="s">
        <v>1213</v>
      </c>
      <c r="H185" s="235">
        <v>7</v>
      </c>
      <c r="I185" s="236"/>
      <c r="J185" s="237">
        <f>ROUND(I185*H185,2)</f>
        <v>0</v>
      </c>
      <c r="K185" s="233" t="s">
        <v>1</v>
      </c>
      <c r="L185" s="238"/>
      <c r="M185" s="239" t="s">
        <v>1</v>
      </c>
      <c r="N185" s="240" t="s">
        <v>42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221</v>
      </c>
      <c r="AT185" s="202" t="s">
        <v>266</v>
      </c>
      <c r="AU185" s="202" t="s">
        <v>176</v>
      </c>
      <c r="AY185" s="17" t="s">
        <v>151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84</v>
      </c>
      <c r="BK185" s="203">
        <f>ROUND(I185*H185,2)</f>
        <v>0</v>
      </c>
      <c r="BL185" s="17" t="s">
        <v>158</v>
      </c>
      <c r="BM185" s="202" t="s">
        <v>540</v>
      </c>
    </row>
    <row r="186" spans="1:65" s="2" customFormat="1" ht="11.25" x14ac:dyDescent="0.2">
      <c r="A186" s="34"/>
      <c r="B186" s="35"/>
      <c r="C186" s="36"/>
      <c r="D186" s="204" t="s">
        <v>160</v>
      </c>
      <c r="E186" s="36"/>
      <c r="F186" s="205" t="s">
        <v>1215</v>
      </c>
      <c r="G186" s="36"/>
      <c r="H186" s="36"/>
      <c r="I186" s="206"/>
      <c r="J186" s="36"/>
      <c r="K186" s="36"/>
      <c r="L186" s="39"/>
      <c r="M186" s="207"/>
      <c r="N186" s="208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160</v>
      </c>
      <c r="AU186" s="17" t="s">
        <v>176</v>
      </c>
    </row>
    <row r="187" spans="1:65" s="2" customFormat="1" ht="16.5" customHeight="1" x14ac:dyDescent="0.2">
      <c r="A187" s="34"/>
      <c r="B187" s="35"/>
      <c r="C187" s="231" t="s">
        <v>369</v>
      </c>
      <c r="D187" s="231" t="s">
        <v>266</v>
      </c>
      <c r="E187" s="232" t="s">
        <v>1216</v>
      </c>
      <c r="F187" s="233" t="s">
        <v>1217</v>
      </c>
      <c r="G187" s="234" t="s">
        <v>1204</v>
      </c>
      <c r="H187" s="235">
        <v>1</v>
      </c>
      <c r="I187" s="236"/>
      <c r="J187" s="237">
        <f>ROUND(I187*H187,2)</f>
        <v>0</v>
      </c>
      <c r="K187" s="233" t="s">
        <v>1</v>
      </c>
      <c r="L187" s="238"/>
      <c r="M187" s="239" t="s">
        <v>1</v>
      </c>
      <c r="N187" s="240" t="s">
        <v>42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221</v>
      </c>
      <c r="AT187" s="202" t="s">
        <v>266</v>
      </c>
      <c r="AU187" s="202" t="s">
        <v>176</v>
      </c>
      <c r="AY187" s="17" t="s">
        <v>151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84</v>
      </c>
      <c r="BK187" s="203">
        <f>ROUND(I187*H187,2)</f>
        <v>0</v>
      </c>
      <c r="BL187" s="17" t="s">
        <v>158</v>
      </c>
      <c r="BM187" s="202" t="s">
        <v>581</v>
      </c>
    </row>
    <row r="188" spans="1:65" s="2" customFormat="1" ht="11.25" x14ac:dyDescent="0.2">
      <c r="A188" s="34"/>
      <c r="B188" s="35"/>
      <c r="C188" s="36"/>
      <c r="D188" s="204" t="s">
        <v>160</v>
      </c>
      <c r="E188" s="36"/>
      <c r="F188" s="205" t="s">
        <v>1217</v>
      </c>
      <c r="G188" s="36"/>
      <c r="H188" s="36"/>
      <c r="I188" s="206"/>
      <c r="J188" s="36"/>
      <c r="K188" s="36"/>
      <c r="L188" s="39"/>
      <c r="M188" s="207"/>
      <c r="N188" s="208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160</v>
      </c>
      <c r="AU188" s="17" t="s">
        <v>176</v>
      </c>
    </row>
    <row r="189" spans="1:65" s="12" customFormat="1" ht="22.9" customHeight="1" x14ac:dyDescent="0.2">
      <c r="B189" s="175"/>
      <c r="C189" s="176"/>
      <c r="D189" s="177" t="s">
        <v>76</v>
      </c>
      <c r="E189" s="189" t="s">
        <v>1218</v>
      </c>
      <c r="F189" s="189" t="s">
        <v>1219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SUM(P190:P203)</f>
        <v>0</v>
      </c>
      <c r="Q189" s="183"/>
      <c r="R189" s="184">
        <f>SUM(R190:R203)</f>
        <v>0</v>
      </c>
      <c r="S189" s="183"/>
      <c r="T189" s="185">
        <f>SUM(T190:T203)</f>
        <v>0</v>
      </c>
      <c r="AR189" s="186" t="s">
        <v>84</v>
      </c>
      <c r="AT189" s="187" t="s">
        <v>76</v>
      </c>
      <c r="AU189" s="187" t="s">
        <v>84</v>
      </c>
      <c r="AY189" s="186" t="s">
        <v>151</v>
      </c>
      <c r="BK189" s="188">
        <f>SUM(BK190:BK203)</f>
        <v>0</v>
      </c>
    </row>
    <row r="190" spans="1:65" s="2" customFormat="1" ht="16.5" customHeight="1" x14ac:dyDescent="0.2">
      <c r="A190" s="34"/>
      <c r="B190" s="35"/>
      <c r="C190" s="191" t="s">
        <v>374</v>
      </c>
      <c r="D190" s="191" t="s">
        <v>153</v>
      </c>
      <c r="E190" s="192" t="s">
        <v>1220</v>
      </c>
      <c r="F190" s="193" t="s">
        <v>1221</v>
      </c>
      <c r="G190" s="194" t="s">
        <v>156</v>
      </c>
      <c r="H190" s="195">
        <v>134</v>
      </c>
      <c r="I190" s="196"/>
      <c r="J190" s="197">
        <f>ROUND(I190*H190,2)</f>
        <v>0</v>
      </c>
      <c r="K190" s="193" t="s">
        <v>157</v>
      </c>
      <c r="L190" s="39"/>
      <c r="M190" s="198" t="s">
        <v>1</v>
      </c>
      <c r="N190" s="199" t="s">
        <v>42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158</v>
      </c>
      <c r="AT190" s="202" t="s">
        <v>153</v>
      </c>
      <c r="AU190" s="202" t="s">
        <v>86</v>
      </c>
      <c r="AY190" s="17" t="s">
        <v>151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84</v>
      </c>
      <c r="BK190" s="203">
        <f>ROUND(I190*H190,2)</f>
        <v>0</v>
      </c>
      <c r="BL190" s="17" t="s">
        <v>158</v>
      </c>
      <c r="BM190" s="202" t="s">
        <v>595</v>
      </c>
    </row>
    <row r="191" spans="1:65" s="2" customFormat="1" ht="11.25" x14ac:dyDescent="0.2">
      <c r="A191" s="34"/>
      <c r="B191" s="35"/>
      <c r="C191" s="36"/>
      <c r="D191" s="204" t="s">
        <v>160</v>
      </c>
      <c r="E191" s="36"/>
      <c r="F191" s="205" t="s">
        <v>1221</v>
      </c>
      <c r="G191" s="36"/>
      <c r="H191" s="36"/>
      <c r="I191" s="206"/>
      <c r="J191" s="36"/>
      <c r="K191" s="36"/>
      <c r="L191" s="39"/>
      <c r="M191" s="207"/>
      <c r="N191" s="208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160</v>
      </c>
      <c r="AU191" s="17" t="s">
        <v>86</v>
      </c>
    </row>
    <row r="192" spans="1:65" s="2" customFormat="1" ht="16.5" customHeight="1" x14ac:dyDescent="0.2">
      <c r="A192" s="34"/>
      <c r="B192" s="35"/>
      <c r="C192" s="191" t="s">
        <v>379</v>
      </c>
      <c r="D192" s="191" t="s">
        <v>153</v>
      </c>
      <c r="E192" s="192" t="s">
        <v>1222</v>
      </c>
      <c r="F192" s="193" t="s">
        <v>1223</v>
      </c>
      <c r="G192" s="194" t="s">
        <v>259</v>
      </c>
      <c r="H192" s="195">
        <v>45</v>
      </c>
      <c r="I192" s="196"/>
      <c r="J192" s="197">
        <f>ROUND(I192*H192,2)</f>
        <v>0</v>
      </c>
      <c r="K192" s="193" t="s">
        <v>1</v>
      </c>
      <c r="L192" s="39"/>
      <c r="M192" s="198" t="s">
        <v>1</v>
      </c>
      <c r="N192" s="199" t="s">
        <v>42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158</v>
      </c>
      <c r="AT192" s="202" t="s">
        <v>153</v>
      </c>
      <c r="AU192" s="202" t="s">
        <v>86</v>
      </c>
      <c r="AY192" s="17" t="s">
        <v>151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84</v>
      </c>
      <c r="BK192" s="203">
        <f>ROUND(I192*H192,2)</f>
        <v>0</v>
      </c>
      <c r="BL192" s="17" t="s">
        <v>158</v>
      </c>
      <c r="BM192" s="202" t="s">
        <v>613</v>
      </c>
    </row>
    <row r="193" spans="1:65" s="2" customFormat="1" ht="11.25" x14ac:dyDescent="0.2">
      <c r="A193" s="34"/>
      <c r="B193" s="35"/>
      <c r="C193" s="36"/>
      <c r="D193" s="204" t="s">
        <v>160</v>
      </c>
      <c r="E193" s="36"/>
      <c r="F193" s="205" t="s">
        <v>1223</v>
      </c>
      <c r="G193" s="36"/>
      <c r="H193" s="36"/>
      <c r="I193" s="206"/>
      <c r="J193" s="36"/>
      <c r="K193" s="36"/>
      <c r="L193" s="39"/>
      <c r="M193" s="207"/>
      <c r="N193" s="208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160</v>
      </c>
      <c r="AU193" s="17" t="s">
        <v>86</v>
      </c>
    </row>
    <row r="194" spans="1:65" s="2" customFormat="1" ht="16.5" customHeight="1" x14ac:dyDescent="0.2">
      <c r="A194" s="34"/>
      <c r="B194" s="35"/>
      <c r="C194" s="191" t="s">
        <v>385</v>
      </c>
      <c r="D194" s="191" t="s">
        <v>153</v>
      </c>
      <c r="E194" s="192" t="s">
        <v>1224</v>
      </c>
      <c r="F194" s="193" t="s">
        <v>1225</v>
      </c>
      <c r="G194" s="194" t="s">
        <v>156</v>
      </c>
      <c r="H194" s="195">
        <v>315</v>
      </c>
      <c r="I194" s="196"/>
      <c r="J194" s="197">
        <f>ROUND(I194*H194,2)</f>
        <v>0</v>
      </c>
      <c r="K194" s="193" t="s">
        <v>157</v>
      </c>
      <c r="L194" s="39"/>
      <c r="M194" s="198" t="s">
        <v>1</v>
      </c>
      <c r="N194" s="199" t="s">
        <v>42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158</v>
      </c>
      <c r="AT194" s="202" t="s">
        <v>153</v>
      </c>
      <c r="AU194" s="202" t="s">
        <v>86</v>
      </c>
      <c r="AY194" s="17" t="s">
        <v>151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84</v>
      </c>
      <c r="BK194" s="203">
        <f>ROUND(I194*H194,2)</f>
        <v>0</v>
      </c>
      <c r="BL194" s="17" t="s">
        <v>158</v>
      </c>
      <c r="BM194" s="202" t="s">
        <v>622</v>
      </c>
    </row>
    <row r="195" spans="1:65" s="2" customFormat="1" ht="11.25" x14ac:dyDescent="0.2">
      <c r="A195" s="34"/>
      <c r="B195" s="35"/>
      <c r="C195" s="36"/>
      <c r="D195" s="204" t="s">
        <v>160</v>
      </c>
      <c r="E195" s="36"/>
      <c r="F195" s="205" t="s">
        <v>1225</v>
      </c>
      <c r="G195" s="36"/>
      <c r="H195" s="36"/>
      <c r="I195" s="206"/>
      <c r="J195" s="36"/>
      <c r="K195" s="36"/>
      <c r="L195" s="39"/>
      <c r="M195" s="207"/>
      <c r="N195" s="208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160</v>
      </c>
      <c r="AU195" s="17" t="s">
        <v>86</v>
      </c>
    </row>
    <row r="196" spans="1:65" s="2" customFormat="1" ht="16.5" customHeight="1" x14ac:dyDescent="0.2">
      <c r="A196" s="34"/>
      <c r="B196" s="35"/>
      <c r="C196" s="191" t="s">
        <v>391</v>
      </c>
      <c r="D196" s="191" t="s">
        <v>153</v>
      </c>
      <c r="E196" s="192" t="s">
        <v>1226</v>
      </c>
      <c r="F196" s="193" t="s">
        <v>1227</v>
      </c>
      <c r="G196" s="194" t="s">
        <v>167</v>
      </c>
      <c r="H196" s="195">
        <v>17</v>
      </c>
      <c r="I196" s="196"/>
      <c r="J196" s="197">
        <f>ROUND(I196*H196,2)</f>
        <v>0</v>
      </c>
      <c r="K196" s="193" t="s">
        <v>1</v>
      </c>
      <c r="L196" s="39"/>
      <c r="M196" s="198" t="s">
        <v>1</v>
      </c>
      <c r="N196" s="199" t="s">
        <v>42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158</v>
      </c>
      <c r="AT196" s="202" t="s">
        <v>153</v>
      </c>
      <c r="AU196" s="202" t="s">
        <v>86</v>
      </c>
      <c r="AY196" s="17" t="s">
        <v>151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84</v>
      </c>
      <c r="BK196" s="203">
        <f>ROUND(I196*H196,2)</f>
        <v>0</v>
      </c>
      <c r="BL196" s="17" t="s">
        <v>158</v>
      </c>
      <c r="BM196" s="202" t="s">
        <v>584</v>
      </c>
    </row>
    <row r="197" spans="1:65" s="2" customFormat="1" ht="11.25" x14ac:dyDescent="0.2">
      <c r="A197" s="34"/>
      <c r="B197" s="35"/>
      <c r="C197" s="36"/>
      <c r="D197" s="204" t="s">
        <v>160</v>
      </c>
      <c r="E197" s="36"/>
      <c r="F197" s="205" t="s">
        <v>1227</v>
      </c>
      <c r="G197" s="36"/>
      <c r="H197" s="36"/>
      <c r="I197" s="206"/>
      <c r="J197" s="36"/>
      <c r="K197" s="36"/>
      <c r="L197" s="39"/>
      <c r="M197" s="207"/>
      <c r="N197" s="208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160</v>
      </c>
      <c r="AU197" s="17" t="s">
        <v>86</v>
      </c>
    </row>
    <row r="198" spans="1:65" s="2" customFormat="1" ht="16.5" customHeight="1" x14ac:dyDescent="0.2">
      <c r="A198" s="34"/>
      <c r="B198" s="35"/>
      <c r="C198" s="191" t="s">
        <v>397</v>
      </c>
      <c r="D198" s="191" t="s">
        <v>153</v>
      </c>
      <c r="E198" s="192" t="s">
        <v>1228</v>
      </c>
      <c r="F198" s="193" t="s">
        <v>1229</v>
      </c>
      <c r="G198" s="194" t="s">
        <v>167</v>
      </c>
      <c r="H198" s="195">
        <v>23</v>
      </c>
      <c r="I198" s="196"/>
      <c r="J198" s="197">
        <f>ROUND(I198*H198,2)</f>
        <v>0</v>
      </c>
      <c r="K198" s="193" t="s">
        <v>157</v>
      </c>
      <c r="L198" s="39"/>
      <c r="M198" s="198" t="s">
        <v>1</v>
      </c>
      <c r="N198" s="199" t="s">
        <v>42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158</v>
      </c>
      <c r="AT198" s="202" t="s">
        <v>153</v>
      </c>
      <c r="AU198" s="202" t="s">
        <v>86</v>
      </c>
      <c r="AY198" s="17" t="s">
        <v>151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84</v>
      </c>
      <c r="BK198" s="203">
        <f>ROUND(I198*H198,2)</f>
        <v>0</v>
      </c>
      <c r="BL198" s="17" t="s">
        <v>158</v>
      </c>
      <c r="BM198" s="202" t="s">
        <v>643</v>
      </c>
    </row>
    <row r="199" spans="1:65" s="2" customFormat="1" ht="11.25" x14ac:dyDescent="0.2">
      <c r="A199" s="34"/>
      <c r="B199" s="35"/>
      <c r="C199" s="36"/>
      <c r="D199" s="204" t="s">
        <v>160</v>
      </c>
      <c r="E199" s="36"/>
      <c r="F199" s="205" t="s">
        <v>1229</v>
      </c>
      <c r="G199" s="36"/>
      <c r="H199" s="36"/>
      <c r="I199" s="206"/>
      <c r="J199" s="36"/>
      <c r="K199" s="36"/>
      <c r="L199" s="39"/>
      <c r="M199" s="207"/>
      <c r="N199" s="208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160</v>
      </c>
      <c r="AU199" s="17" t="s">
        <v>86</v>
      </c>
    </row>
    <row r="200" spans="1:65" s="2" customFormat="1" ht="16.5" customHeight="1" x14ac:dyDescent="0.2">
      <c r="A200" s="34"/>
      <c r="B200" s="35"/>
      <c r="C200" s="191" t="s">
        <v>403</v>
      </c>
      <c r="D200" s="191" t="s">
        <v>153</v>
      </c>
      <c r="E200" s="192" t="s">
        <v>1230</v>
      </c>
      <c r="F200" s="193" t="s">
        <v>1231</v>
      </c>
      <c r="G200" s="194" t="s">
        <v>156</v>
      </c>
      <c r="H200" s="195">
        <v>880</v>
      </c>
      <c r="I200" s="196"/>
      <c r="J200" s="197">
        <f>ROUND(I200*H200,2)</f>
        <v>0</v>
      </c>
      <c r="K200" s="193" t="s">
        <v>157</v>
      </c>
      <c r="L200" s="39"/>
      <c r="M200" s="198" t="s">
        <v>1</v>
      </c>
      <c r="N200" s="199" t="s">
        <v>42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158</v>
      </c>
      <c r="AT200" s="202" t="s">
        <v>153</v>
      </c>
      <c r="AU200" s="202" t="s">
        <v>86</v>
      </c>
      <c r="AY200" s="17" t="s">
        <v>151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84</v>
      </c>
      <c r="BK200" s="203">
        <f>ROUND(I200*H200,2)</f>
        <v>0</v>
      </c>
      <c r="BL200" s="17" t="s">
        <v>158</v>
      </c>
      <c r="BM200" s="202" t="s">
        <v>969</v>
      </c>
    </row>
    <row r="201" spans="1:65" s="2" customFormat="1" ht="11.25" x14ac:dyDescent="0.2">
      <c r="A201" s="34"/>
      <c r="B201" s="35"/>
      <c r="C201" s="36"/>
      <c r="D201" s="204" t="s">
        <v>160</v>
      </c>
      <c r="E201" s="36"/>
      <c r="F201" s="205" t="s">
        <v>1231</v>
      </c>
      <c r="G201" s="36"/>
      <c r="H201" s="36"/>
      <c r="I201" s="206"/>
      <c r="J201" s="36"/>
      <c r="K201" s="36"/>
      <c r="L201" s="39"/>
      <c r="M201" s="207"/>
      <c r="N201" s="208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160</v>
      </c>
      <c r="AU201" s="17" t="s">
        <v>86</v>
      </c>
    </row>
    <row r="202" spans="1:65" s="2" customFormat="1" ht="24.2" customHeight="1" x14ac:dyDescent="0.2">
      <c r="A202" s="34"/>
      <c r="B202" s="35"/>
      <c r="C202" s="191" t="s">
        <v>408</v>
      </c>
      <c r="D202" s="191" t="s">
        <v>153</v>
      </c>
      <c r="E202" s="192" t="s">
        <v>1232</v>
      </c>
      <c r="F202" s="193" t="s">
        <v>1233</v>
      </c>
      <c r="G202" s="194" t="s">
        <v>156</v>
      </c>
      <c r="H202" s="195">
        <v>220</v>
      </c>
      <c r="I202" s="196"/>
      <c r="J202" s="197">
        <f>ROUND(I202*H202,2)</f>
        <v>0</v>
      </c>
      <c r="K202" s="193" t="s">
        <v>157</v>
      </c>
      <c r="L202" s="39"/>
      <c r="M202" s="198" t="s">
        <v>1</v>
      </c>
      <c r="N202" s="199" t="s">
        <v>42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158</v>
      </c>
      <c r="AT202" s="202" t="s">
        <v>153</v>
      </c>
      <c r="AU202" s="202" t="s">
        <v>86</v>
      </c>
      <c r="AY202" s="17" t="s">
        <v>151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84</v>
      </c>
      <c r="BK202" s="203">
        <f>ROUND(I202*H202,2)</f>
        <v>0</v>
      </c>
      <c r="BL202" s="17" t="s">
        <v>158</v>
      </c>
      <c r="BM202" s="202" t="s">
        <v>686</v>
      </c>
    </row>
    <row r="203" spans="1:65" s="2" customFormat="1" ht="11.25" x14ac:dyDescent="0.2">
      <c r="A203" s="34"/>
      <c r="B203" s="35"/>
      <c r="C203" s="36"/>
      <c r="D203" s="204" t="s">
        <v>160</v>
      </c>
      <c r="E203" s="36"/>
      <c r="F203" s="205" t="s">
        <v>1233</v>
      </c>
      <c r="G203" s="36"/>
      <c r="H203" s="36"/>
      <c r="I203" s="206"/>
      <c r="J203" s="36"/>
      <c r="K203" s="36"/>
      <c r="L203" s="39"/>
      <c r="M203" s="207"/>
      <c r="N203" s="208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160</v>
      </c>
      <c r="AU203" s="17" t="s">
        <v>86</v>
      </c>
    </row>
    <row r="204" spans="1:65" s="12" customFormat="1" ht="22.9" customHeight="1" x14ac:dyDescent="0.2">
      <c r="B204" s="175"/>
      <c r="C204" s="176"/>
      <c r="D204" s="177" t="s">
        <v>76</v>
      </c>
      <c r="E204" s="189" t="s">
        <v>1234</v>
      </c>
      <c r="F204" s="189" t="s">
        <v>1235</v>
      </c>
      <c r="G204" s="176"/>
      <c r="H204" s="176"/>
      <c r="I204" s="179"/>
      <c r="J204" s="190">
        <f>BK204</f>
        <v>0</v>
      </c>
      <c r="K204" s="176"/>
      <c r="L204" s="181"/>
      <c r="M204" s="182"/>
      <c r="N204" s="183"/>
      <c r="O204" s="183"/>
      <c r="P204" s="184">
        <f>SUM(P205:P218)</f>
        <v>0</v>
      </c>
      <c r="Q204" s="183"/>
      <c r="R204" s="184">
        <f>SUM(R205:R218)</f>
        <v>0</v>
      </c>
      <c r="S204" s="183"/>
      <c r="T204" s="185">
        <f>SUM(T205:T218)</f>
        <v>0</v>
      </c>
      <c r="AR204" s="186" t="s">
        <v>84</v>
      </c>
      <c r="AT204" s="187" t="s">
        <v>76</v>
      </c>
      <c r="AU204" s="187" t="s">
        <v>84</v>
      </c>
      <c r="AY204" s="186" t="s">
        <v>151</v>
      </c>
      <c r="BK204" s="188">
        <f>SUM(BK205:BK218)</f>
        <v>0</v>
      </c>
    </row>
    <row r="205" spans="1:65" s="2" customFormat="1" ht="16.5" customHeight="1" x14ac:dyDescent="0.2">
      <c r="A205" s="34"/>
      <c r="B205" s="35"/>
      <c r="C205" s="191" t="s">
        <v>416</v>
      </c>
      <c r="D205" s="191" t="s">
        <v>153</v>
      </c>
      <c r="E205" s="192" t="s">
        <v>1220</v>
      </c>
      <c r="F205" s="193" t="s">
        <v>1221</v>
      </c>
      <c r="G205" s="194" t="s">
        <v>156</v>
      </c>
      <c r="H205" s="195">
        <v>134</v>
      </c>
      <c r="I205" s="196"/>
      <c r="J205" s="197">
        <f>ROUND(I205*H205,2)</f>
        <v>0</v>
      </c>
      <c r="K205" s="193" t="s">
        <v>157</v>
      </c>
      <c r="L205" s="39"/>
      <c r="M205" s="198" t="s">
        <v>1</v>
      </c>
      <c r="N205" s="199" t="s">
        <v>42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158</v>
      </c>
      <c r="AT205" s="202" t="s">
        <v>153</v>
      </c>
      <c r="AU205" s="202" t="s">
        <v>86</v>
      </c>
      <c r="AY205" s="17" t="s">
        <v>151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84</v>
      </c>
      <c r="BK205" s="203">
        <f>ROUND(I205*H205,2)</f>
        <v>0</v>
      </c>
      <c r="BL205" s="17" t="s">
        <v>158</v>
      </c>
      <c r="BM205" s="202" t="s">
        <v>992</v>
      </c>
    </row>
    <row r="206" spans="1:65" s="2" customFormat="1" ht="11.25" x14ac:dyDescent="0.2">
      <c r="A206" s="34"/>
      <c r="B206" s="35"/>
      <c r="C206" s="36"/>
      <c r="D206" s="204" t="s">
        <v>160</v>
      </c>
      <c r="E206" s="36"/>
      <c r="F206" s="205" t="s">
        <v>1221</v>
      </c>
      <c r="G206" s="36"/>
      <c r="H206" s="36"/>
      <c r="I206" s="206"/>
      <c r="J206" s="36"/>
      <c r="K206" s="36"/>
      <c r="L206" s="39"/>
      <c r="M206" s="207"/>
      <c r="N206" s="208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160</v>
      </c>
      <c r="AU206" s="17" t="s">
        <v>86</v>
      </c>
    </row>
    <row r="207" spans="1:65" s="2" customFormat="1" ht="16.5" customHeight="1" x14ac:dyDescent="0.2">
      <c r="A207" s="34"/>
      <c r="B207" s="35"/>
      <c r="C207" s="191" t="s">
        <v>424</v>
      </c>
      <c r="D207" s="191" t="s">
        <v>153</v>
      </c>
      <c r="E207" s="192" t="s">
        <v>1222</v>
      </c>
      <c r="F207" s="193" t="s">
        <v>1223</v>
      </c>
      <c r="G207" s="194" t="s">
        <v>259</v>
      </c>
      <c r="H207" s="195">
        <v>45</v>
      </c>
      <c r="I207" s="196"/>
      <c r="J207" s="197">
        <f>ROUND(I207*H207,2)</f>
        <v>0</v>
      </c>
      <c r="K207" s="193" t="s">
        <v>1</v>
      </c>
      <c r="L207" s="39"/>
      <c r="M207" s="198" t="s">
        <v>1</v>
      </c>
      <c r="N207" s="199" t="s">
        <v>42</v>
      </c>
      <c r="O207" s="7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158</v>
      </c>
      <c r="AT207" s="202" t="s">
        <v>153</v>
      </c>
      <c r="AU207" s="202" t="s">
        <v>86</v>
      </c>
      <c r="AY207" s="17" t="s">
        <v>151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84</v>
      </c>
      <c r="BK207" s="203">
        <f>ROUND(I207*H207,2)</f>
        <v>0</v>
      </c>
      <c r="BL207" s="17" t="s">
        <v>158</v>
      </c>
      <c r="BM207" s="202" t="s">
        <v>1002</v>
      </c>
    </row>
    <row r="208" spans="1:65" s="2" customFormat="1" ht="11.25" x14ac:dyDescent="0.2">
      <c r="A208" s="34"/>
      <c r="B208" s="35"/>
      <c r="C208" s="36"/>
      <c r="D208" s="204" t="s">
        <v>160</v>
      </c>
      <c r="E208" s="36"/>
      <c r="F208" s="205" t="s">
        <v>1223</v>
      </c>
      <c r="G208" s="36"/>
      <c r="H208" s="36"/>
      <c r="I208" s="206"/>
      <c r="J208" s="36"/>
      <c r="K208" s="36"/>
      <c r="L208" s="39"/>
      <c r="M208" s="207"/>
      <c r="N208" s="208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160</v>
      </c>
      <c r="AU208" s="17" t="s">
        <v>86</v>
      </c>
    </row>
    <row r="209" spans="1:65" s="2" customFormat="1" ht="16.5" customHeight="1" x14ac:dyDescent="0.2">
      <c r="A209" s="34"/>
      <c r="B209" s="35"/>
      <c r="C209" s="191" t="s">
        <v>429</v>
      </c>
      <c r="D209" s="191" t="s">
        <v>153</v>
      </c>
      <c r="E209" s="192" t="s">
        <v>1236</v>
      </c>
      <c r="F209" s="193" t="s">
        <v>1237</v>
      </c>
      <c r="G209" s="194" t="s">
        <v>156</v>
      </c>
      <c r="H209" s="195">
        <v>315</v>
      </c>
      <c r="I209" s="196"/>
      <c r="J209" s="197">
        <f>ROUND(I209*H209,2)</f>
        <v>0</v>
      </c>
      <c r="K209" s="193" t="s">
        <v>1</v>
      </c>
      <c r="L209" s="39"/>
      <c r="M209" s="198" t="s">
        <v>1</v>
      </c>
      <c r="N209" s="199" t="s">
        <v>42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158</v>
      </c>
      <c r="AT209" s="202" t="s">
        <v>153</v>
      </c>
      <c r="AU209" s="202" t="s">
        <v>86</v>
      </c>
      <c r="AY209" s="17" t="s">
        <v>151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84</v>
      </c>
      <c r="BK209" s="203">
        <f>ROUND(I209*H209,2)</f>
        <v>0</v>
      </c>
      <c r="BL209" s="17" t="s">
        <v>158</v>
      </c>
      <c r="BM209" s="202" t="s">
        <v>1238</v>
      </c>
    </row>
    <row r="210" spans="1:65" s="2" customFormat="1" ht="11.25" x14ac:dyDescent="0.2">
      <c r="A210" s="34"/>
      <c r="B210" s="35"/>
      <c r="C210" s="36"/>
      <c r="D210" s="204" t="s">
        <v>160</v>
      </c>
      <c r="E210" s="36"/>
      <c r="F210" s="205" t="s">
        <v>1237</v>
      </c>
      <c r="G210" s="36"/>
      <c r="H210" s="36"/>
      <c r="I210" s="206"/>
      <c r="J210" s="36"/>
      <c r="K210" s="36"/>
      <c r="L210" s="39"/>
      <c r="M210" s="207"/>
      <c r="N210" s="208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160</v>
      </c>
      <c r="AU210" s="17" t="s">
        <v>86</v>
      </c>
    </row>
    <row r="211" spans="1:65" s="2" customFormat="1" ht="16.5" customHeight="1" x14ac:dyDescent="0.2">
      <c r="A211" s="34"/>
      <c r="B211" s="35"/>
      <c r="C211" s="191" t="s">
        <v>434</v>
      </c>
      <c r="D211" s="191" t="s">
        <v>153</v>
      </c>
      <c r="E211" s="192" t="s">
        <v>1226</v>
      </c>
      <c r="F211" s="193" t="s">
        <v>1227</v>
      </c>
      <c r="G211" s="194" t="s">
        <v>167</v>
      </c>
      <c r="H211" s="195">
        <v>17</v>
      </c>
      <c r="I211" s="196"/>
      <c r="J211" s="197">
        <f>ROUND(I211*H211,2)</f>
        <v>0</v>
      </c>
      <c r="K211" s="193" t="s">
        <v>1</v>
      </c>
      <c r="L211" s="39"/>
      <c r="M211" s="198" t="s">
        <v>1</v>
      </c>
      <c r="N211" s="199" t="s">
        <v>42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158</v>
      </c>
      <c r="AT211" s="202" t="s">
        <v>153</v>
      </c>
      <c r="AU211" s="202" t="s">
        <v>86</v>
      </c>
      <c r="AY211" s="17" t="s">
        <v>151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84</v>
      </c>
      <c r="BK211" s="203">
        <f>ROUND(I211*H211,2)</f>
        <v>0</v>
      </c>
      <c r="BL211" s="17" t="s">
        <v>158</v>
      </c>
      <c r="BM211" s="202" t="s">
        <v>1239</v>
      </c>
    </row>
    <row r="212" spans="1:65" s="2" customFormat="1" ht="11.25" x14ac:dyDescent="0.2">
      <c r="A212" s="34"/>
      <c r="B212" s="35"/>
      <c r="C212" s="36"/>
      <c r="D212" s="204" t="s">
        <v>160</v>
      </c>
      <c r="E212" s="36"/>
      <c r="F212" s="205" t="s">
        <v>1227</v>
      </c>
      <c r="G212" s="36"/>
      <c r="H212" s="36"/>
      <c r="I212" s="206"/>
      <c r="J212" s="36"/>
      <c r="K212" s="36"/>
      <c r="L212" s="39"/>
      <c r="M212" s="207"/>
      <c r="N212" s="208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160</v>
      </c>
      <c r="AU212" s="17" t="s">
        <v>86</v>
      </c>
    </row>
    <row r="213" spans="1:65" s="2" customFormat="1" ht="16.5" customHeight="1" x14ac:dyDescent="0.2">
      <c r="A213" s="34"/>
      <c r="B213" s="35"/>
      <c r="C213" s="191" t="s">
        <v>439</v>
      </c>
      <c r="D213" s="191" t="s">
        <v>153</v>
      </c>
      <c r="E213" s="192" t="s">
        <v>1228</v>
      </c>
      <c r="F213" s="193" t="s">
        <v>1229</v>
      </c>
      <c r="G213" s="194" t="s">
        <v>167</v>
      </c>
      <c r="H213" s="195">
        <v>23</v>
      </c>
      <c r="I213" s="196"/>
      <c r="J213" s="197">
        <f>ROUND(I213*H213,2)</f>
        <v>0</v>
      </c>
      <c r="K213" s="193" t="s">
        <v>157</v>
      </c>
      <c r="L213" s="39"/>
      <c r="M213" s="198" t="s">
        <v>1</v>
      </c>
      <c r="N213" s="199" t="s">
        <v>42</v>
      </c>
      <c r="O213" s="71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2" t="s">
        <v>158</v>
      </c>
      <c r="AT213" s="202" t="s">
        <v>153</v>
      </c>
      <c r="AU213" s="202" t="s">
        <v>86</v>
      </c>
      <c r="AY213" s="17" t="s">
        <v>151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7" t="s">
        <v>84</v>
      </c>
      <c r="BK213" s="203">
        <f>ROUND(I213*H213,2)</f>
        <v>0</v>
      </c>
      <c r="BL213" s="17" t="s">
        <v>158</v>
      </c>
      <c r="BM213" s="202" t="s">
        <v>1240</v>
      </c>
    </row>
    <row r="214" spans="1:65" s="2" customFormat="1" ht="11.25" x14ac:dyDescent="0.2">
      <c r="A214" s="34"/>
      <c r="B214" s="35"/>
      <c r="C214" s="36"/>
      <c r="D214" s="204" t="s">
        <v>160</v>
      </c>
      <c r="E214" s="36"/>
      <c r="F214" s="205" t="s">
        <v>1229</v>
      </c>
      <c r="G214" s="36"/>
      <c r="H214" s="36"/>
      <c r="I214" s="206"/>
      <c r="J214" s="36"/>
      <c r="K214" s="36"/>
      <c r="L214" s="39"/>
      <c r="M214" s="207"/>
      <c r="N214" s="208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160</v>
      </c>
      <c r="AU214" s="17" t="s">
        <v>86</v>
      </c>
    </row>
    <row r="215" spans="1:65" s="2" customFormat="1" ht="16.5" customHeight="1" x14ac:dyDescent="0.2">
      <c r="A215" s="34"/>
      <c r="B215" s="35"/>
      <c r="C215" s="191" t="s">
        <v>445</v>
      </c>
      <c r="D215" s="191" t="s">
        <v>153</v>
      </c>
      <c r="E215" s="192" t="s">
        <v>1230</v>
      </c>
      <c r="F215" s="193" t="s">
        <v>1231</v>
      </c>
      <c r="G215" s="194" t="s">
        <v>156</v>
      </c>
      <c r="H215" s="195">
        <v>880</v>
      </c>
      <c r="I215" s="196"/>
      <c r="J215" s="197">
        <f>ROUND(I215*H215,2)</f>
        <v>0</v>
      </c>
      <c r="K215" s="193" t="s">
        <v>157</v>
      </c>
      <c r="L215" s="39"/>
      <c r="M215" s="198" t="s">
        <v>1</v>
      </c>
      <c r="N215" s="199" t="s">
        <v>42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158</v>
      </c>
      <c r="AT215" s="202" t="s">
        <v>153</v>
      </c>
      <c r="AU215" s="202" t="s">
        <v>86</v>
      </c>
      <c r="AY215" s="17" t="s">
        <v>151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84</v>
      </c>
      <c r="BK215" s="203">
        <f>ROUND(I215*H215,2)</f>
        <v>0</v>
      </c>
      <c r="BL215" s="17" t="s">
        <v>158</v>
      </c>
      <c r="BM215" s="202" t="s">
        <v>1241</v>
      </c>
    </row>
    <row r="216" spans="1:65" s="2" customFormat="1" ht="11.25" x14ac:dyDescent="0.2">
      <c r="A216" s="34"/>
      <c r="B216" s="35"/>
      <c r="C216" s="36"/>
      <c r="D216" s="204" t="s">
        <v>160</v>
      </c>
      <c r="E216" s="36"/>
      <c r="F216" s="205" t="s">
        <v>1231</v>
      </c>
      <c r="G216" s="36"/>
      <c r="H216" s="36"/>
      <c r="I216" s="206"/>
      <c r="J216" s="36"/>
      <c r="K216" s="36"/>
      <c r="L216" s="39"/>
      <c r="M216" s="207"/>
      <c r="N216" s="208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160</v>
      </c>
      <c r="AU216" s="17" t="s">
        <v>86</v>
      </c>
    </row>
    <row r="217" spans="1:65" s="2" customFormat="1" ht="24.2" customHeight="1" x14ac:dyDescent="0.2">
      <c r="A217" s="34"/>
      <c r="B217" s="35"/>
      <c r="C217" s="191" t="s">
        <v>454</v>
      </c>
      <c r="D217" s="191" t="s">
        <v>153</v>
      </c>
      <c r="E217" s="192" t="s">
        <v>1232</v>
      </c>
      <c r="F217" s="193" t="s">
        <v>1233</v>
      </c>
      <c r="G217" s="194" t="s">
        <v>156</v>
      </c>
      <c r="H217" s="195">
        <v>220</v>
      </c>
      <c r="I217" s="196"/>
      <c r="J217" s="197">
        <f>ROUND(I217*H217,2)</f>
        <v>0</v>
      </c>
      <c r="K217" s="193" t="s">
        <v>157</v>
      </c>
      <c r="L217" s="39"/>
      <c r="M217" s="198" t="s">
        <v>1</v>
      </c>
      <c r="N217" s="199" t="s">
        <v>42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158</v>
      </c>
      <c r="AT217" s="202" t="s">
        <v>153</v>
      </c>
      <c r="AU217" s="202" t="s">
        <v>86</v>
      </c>
      <c r="AY217" s="17" t="s">
        <v>151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84</v>
      </c>
      <c r="BK217" s="203">
        <f>ROUND(I217*H217,2)</f>
        <v>0</v>
      </c>
      <c r="BL217" s="17" t="s">
        <v>158</v>
      </c>
      <c r="BM217" s="202" t="s">
        <v>1242</v>
      </c>
    </row>
    <row r="218" spans="1:65" s="2" customFormat="1" ht="11.25" x14ac:dyDescent="0.2">
      <c r="A218" s="34"/>
      <c r="B218" s="35"/>
      <c r="C218" s="36"/>
      <c r="D218" s="204" t="s">
        <v>160</v>
      </c>
      <c r="E218" s="36"/>
      <c r="F218" s="205" t="s">
        <v>1233</v>
      </c>
      <c r="G218" s="36"/>
      <c r="H218" s="36"/>
      <c r="I218" s="206"/>
      <c r="J218" s="36"/>
      <c r="K218" s="36"/>
      <c r="L218" s="39"/>
      <c r="M218" s="207"/>
      <c r="N218" s="208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160</v>
      </c>
      <c r="AU218" s="17" t="s">
        <v>86</v>
      </c>
    </row>
    <row r="219" spans="1:65" s="12" customFormat="1" ht="22.9" customHeight="1" x14ac:dyDescent="0.2">
      <c r="B219" s="175"/>
      <c r="C219" s="176"/>
      <c r="D219" s="177" t="s">
        <v>76</v>
      </c>
      <c r="E219" s="189" t="s">
        <v>1243</v>
      </c>
      <c r="F219" s="189" t="s">
        <v>1244</v>
      </c>
      <c r="G219" s="176"/>
      <c r="H219" s="176"/>
      <c r="I219" s="179"/>
      <c r="J219" s="190">
        <f>BK219</f>
        <v>0</v>
      </c>
      <c r="K219" s="176"/>
      <c r="L219" s="181"/>
      <c r="M219" s="182"/>
      <c r="N219" s="183"/>
      <c r="O219" s="183"/>
      <c r="P219" s="184">
        <f>SUM(P220:P239)</f>
        <v>0</v>
      </c>
      <c r="Q219" s="183"/>
      <c r="R219" s="184">
        <f>SUM(R220:R239)</f>
        <v>0</v>
      </c>
      <c r="S219" s="183"/>
      <c r="T219" s="185">
        <f>SUM(T220:T239)</f>
        <v>0</v>
      </c>
      <c r="AR219" s="186" t="s">
        <v>84</v>
      </c>
      <c r="AT219" s="187" t="s">
        <v>76</v>
      </c>
      <c r="AU219" s="187" t="s">
        <v>84</v>
      </c>
      <c r="AY219" s="186" t="s">
        <v>151</v>
      </c>
      <c r="BK219" s="188">
        <f>SUM(BK220:BK239)</f>
        <v>0</v>
      </c>
    </row>
    <row r="220" spans="1:65" s="2" customFormat="1" ht="16.5" customHeight="1" x14ac:dyDescent="0.2">
      <c r="A220" s="34"/>
      <c r="B220" s="35"/>
      <c r="C220" s="191" t="s">
        <v>474</v>
      </c>
      <c r="D220" s="191" t="s">
        <v>153</v>
      </c>
      <c r="E220" s="192" t="s">
        <v>1220</v>
      </c>
      <c r="F220" s="193" t="s">
        <v>1221</v>
      </c>
      <c r="G220" s="194" t="s">
        <v>156</v>
      </c>
      <c r="H220" s="195">
        <v>134</v>
      </c>
      <c r="I220" s="196"/>
      <c r="J220" s="197">
        <f>ROUND(I220*H220,2)</f>
        <v>0</v>
      </c>
      <c r="K220" s="193" t="s">
        <v>157</v>
      </c>
      <c r="L220" s="39"/>
      <c r="M220" s="198" t="s">
        <v>1</v>
      </c>
      <c r="N220" s="199" t="s">
        <v>42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158</v>
      </c>
      <c r="AT220" s="202" t="s">
        <v>153</v>
      </c>
      <c r="AU220" s="202" t="s">
        <v>86</v>
      </c>
      <c r="AY220" s="17" t="s">
        <v>151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84</v>
      </c>
      <c r="BK220" s="203">
        <f>ROUND(I220*H220,2)</f>
        <v>0</v>
      </c>
      <c r="BL220" s="17" t="s">
        <v>158</v>
      </c>
      <c r="BM220" s="202" t="s">
        <v>953</v>
      </c>
    </row>
    <row r="221" spans="1:65" s="2" customFormat="1" ht="11.25" x14ac:dyDescent="0.2">
      <c r="A221" s="34"/>
      <c r="B221" s="35"/>
      <c r="C221" s="36"/>
      <c r="D221" s="204" t="s">
        <v>160</v>
      </c>
      <c r="E221" s="36"/>
      <c r="F221" s="205" t="s">
        <v>1221</v>
      </c>
      <c r="G221" s="36"/>
      <c r="H221" s="36"/>
      <c r="I221" s="206"/>
      <c r="J221" s="36"/>
      <c r="K221" s="36"/>
      <c r="L221" s="39"/>
      <c r="M221" s="207"/>
      <c r="N221" s="208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160</v>
      </c>
      <c r="AU221" s="17" t="s">
        <v>86</v>
      </c>
    </row>
    <row r="222" spans="1:65" s="2" customFormat="1" ht="16.5" customHeight="1" x14ac:dyDescent="0.2">
      <c r="A222" s="34"/>
      <c r="B222" s="35"/>
      <c r="C222" s="191" t="s">
        <v>479</v>
      </c>
      <c r="D222" s="191" t="s">
        <v>153</v>
      </c>
      <c r="E222" s="192" t="s">
        <v>1222</v>
      </c>
      <c r="F222" s="193" t="s">
        <v>1223</v>
      </c>
      <c r="G222" s="194" t="s">
        <v>259</v>
      </c>
      <c r="H222" s="195">
        <v>45</v>
      </c>
      <c r="I222" s="196"/>
      <c r="J222" s="197">
        <f>ROUND(I222*H222,2)</f>
        <v>0</v>
      </c>
      <c r="K222" s="193" t="s">
        <v>1</v>
      </c>
      <c r="L222" s="39"/>
      <c r="M222" s="198" t="s">
        <v>1</v>
      </c>
      <c r="N222" s="199" t="s">
        <v>42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158</v>
      </c>
      <c r="AT222" s="202" t="s">
        <v>153</v>
      </c>
      <c r="AU222" s="202" t="s">
        <v>86</v>
      </c>
      <c r="AY222" s="17" t="s">
        <v>151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84</v>
      </c>
      <c r="BK222" s="203">
        <f>ROUND(I222*H222,2)</f>
        <v>0</v>
      </c>
      <c r="BL222" s="17" t="s">
        <v>158</v>
      </c>
      <c r="BM222" s="202" t="s">
        <v>1245</v>
      </c>
    </row>
    <row r="223" spans="1:65" s="2" customFormat="1" ht="11.25" x14ac:dyDescent="0.2">
      <c r="A223" s="34"/>
      <c r="B223" s="35"/>
      <c r="C223" s="36"/>
      <c r="D223" s="204" t="s">
        <v>160</v>
      </c>
      <c r="E223" s="36"/>
      <c r="F223" s="205" t="s">
        <v>1223</v>
      </c>
      <c r="G223" s="36"/>
      <c r="H223" s="36"/>
      <c r="I223" s="206"/>
      <c r="J223" s="36"/>
      <c r="K223" s="36"/>
      <c r="L223" s="39"/>
      <c r="M223" s="207"/>
      <c r="N223" s="208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160</v>
      </c>
      <c r="AU223" s="17" t="s">
        <v>86</v>
      </c>
    </row>
    <row r="224" spans="1:65" s="2" customFormat="1" ht="16.5" customHeight="1" x14ac:dyDescent="0.2">
      <c r="A224" s="34"/>
      <c r="B224" s="35"/>
      <c r="C224" s="191" t="s">
        <v>491</v>
      </c>
      <c r="D224" s="191" t="s">
        <v>153</v>
      </c>
      <c r="E224" s="192" t="s">
        <v>1236</v>
      </c>
      <c r="F224" s="193" t="s">
        <v>1237</v>
      </c>
      <c r="G224" s="194" t="s">
        <v>156</v>
      </c>
      <c r="H224" s="195">
        <v>315</v>
      </c>
      <c r="I224" s="196"/>
      <c r="J224" s="197">
        <f>ROUND(I224*H224,2)</f>
        <v>0</v>
      </c>
      <c r="K224" s="193" t="s">
        <v>1</v>
      </c>
      <c r="L224" s="39"/>
      <c r="M224" s="198" t="s">
        <v>1</v>
      </c>
      <c r="N224" s="199" t="s">
        <v>42</v>
      </c>
      <c r="O224" s="7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158</v>
      </c>
      <c r="AT224" s="202" t="s">
        <v>153</v>
      </c>
      <c r="AU224" s="202" t="s">
        <v>86</v>
      </c>
      <c r="AY224" s="17" t="s">
        <v>151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84</v>
      </c>
      <c r="BK224" s="203">
        <f>ROUND(I224*H224,2)</f>
        <v>0</v>
      </c>
      <c r="BL224" s="17" t="s">
        <v>158</v>
      </c>
      <c r="BM224" s="202" t="s">
        <v>1246</v>
      </c>
    </row>
    <row r="225" spans="1:65" s="2" customFormat="1" ht="11.25" x14ac:dyDescent="0.2">
      <c r="A225" s="34"/>
      <c r="B225" s="35"/>
      <c r="C225" s="36"/>
      <c r="D225" s="204" t="s">
        <v>160</v>
      </c>
      <c r="E225" s="36"/>
      <c r="F225" s="205" t="s">
        <v>1237</v>
      </c>
      <c r="G225" s="36"/>
      <c r="H225" s="36"/>
      <c r="I225" s="206"/>
      <c r="J225" s="36"/>
      <c r="K225" s="36"/>
      <c r="L225" s="39"/>
      <c r="M225" s="207"/>
      <c r="N225" s="208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160</v>
      </c>
      <c r="AU225" s="17" t="s">
        <v>86</v>
      </c>
    </row>
    <row r="226" spans="1:65" s="2" customFormat="1" ht="16.5" customHeight="1" x14ac:dyDescent="0.2">
      <c r="A226" s="34"/>
      <c r="B226" s="35"/>
      <c r="C226" s="191" t="s">
        <v>498</v>
      </c>
      <c r="D226" s="191" t="s">
        <v>153</v>
      </c>
      <c r="E226" s="192" t="s">
        <v>1226</v>
      </c>
      <c r="F226" s="193" t="s">
        <v>1227</v>
      </c>
      <c r="G226" s="194" t="s">
        <v>167</v>
      </c>
      <c r="H226" s="195">
        <v>17</v>
      </c>
      <c r="I226" s="196"/>
      <c r="J226" s="197">
        <f>ROUND(I226*H226,2)</f>
        <v>0</v>
      </c>
      <c r="K226" s="193" t="s">
        <v>1</v>
      </c>
      <c r="L226" s="39"/>
      <c r="M226" s="198" t="s">
        <v>1</v>
      </c>
      <c r="N226" s="199" t="s">
        <v>42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158</v>
      </c>
      <c r="AT226" s="202" t="s">
        <v>153</v>
      </c>
      <c r="AU226" s="202" t="s">
        <v>86</v>
      </c>
      <c r="AY226" s="17" t="s">
        <v>151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84</v>
      </c>
      <c r="BK226" s="203">
        <f>ROUND(I226*H226,2)</f>
        <v>0</v>
      </c>
      <c r="BL226" s="17" t="s">
        <v>158</v>
      </c>
      <c r="BM226" s="202" t="s">
        <v>1247</v>
      </c>
    </row>
    <row r="227" spans="1:65" s="2" customFormat="1" ht="11.25" x14ac:dyDescent="0.2">
      <c r="A227" s="34"/>
      <c r="B227" s="35"/>
      <c r="C227" s="36"/>
      <c r="D227" s="204" t="s">
        <v>160</v>
      </c>
      <c r="E227" s="36"/>
      <c r="F227" s="205" t="s">
        <v>1227</v>
      </c>
      <c r="G227" s="36"/>
      <c r="H227" s="36"/>
      <c r="I227" s="206"/>
      <c r="J227" s="36"/>
      <c r="K227" s="36"/>
      <c r="L227" s="39"/>
      <c r="M227" s="207"/>
      <c r="N227" s="208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160</v>
      </c>
      <c r="AU227" s="17" t="s">
        <v>86</v>
      </c>
    </row>
    <row r="228" spans="1:65" s="2" customFormat="1" ht="16.5" customHeight="1" x14ac:dyDescent="0.2">
      <c r="A228" s="34"/>
      <c r="B228" s="35"/>
      <c r="C228" s="191" t="s">
        <v>502</v>
      </c>
      <c r="D228" s="191" t="s">
        <v>153</v>
      </c>
      <c r="E228" s="192" t="s">
        <v>1228</v>
      </c>
      <c r="F228" s="193" t="s">
        <v>1229</v>
      </c>
      <c r="G228" s="194" t="s">
        <v>167</v>
      </c>
      <c r="H228" s="195">
        <v>23</v>
      </c>
      <c r="I228" s="196"/>
      <c r="J228" s="197">
        <f>ROUND(I228*H228,2)</f>
        <v>0</v>
      </c>
      <c r="K228" s="193" t="s">
        <v>157</v>
      </c>
      <c r="L228" s="39"/>
      <c r="M228" s="198" t="s">
        <v>1</v>
      </c>
      <c r="N228" s="199" t="s">
        <v>42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158</v>
      </c>
      <c r="AT228" s="202" t="s">
        <v>153</v>
      </c>
      <c r="AU228" s="202" t="s">
        <v>86</v>
      </c>
      <c r="AY228" s="17" t="s">
        <v>151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84</v>
      </c>
      <c r="BK228" s="203">
        <f>ROUND(I228*H228,2)</f>
        <v>0</v>
      </c>
      <c r="BL228" s="17" t="s">
        <v>158</v>
      </c>
      <c r="BM228" s="202" t="s">
        <v>1248</v>
      </c>
    </row>
    <row r="229" spans="1:65" s="2" customFormat="1" ht="11.25" x14ac:dyDescent="0.2">
      <c r="A229" s="34"/>
      <c r="B229" s="35"/>
      <c r="C229" s="36"/>
      <c r="D229" s="204" t="s">
        <v>160</v>
      </c>
      <c r="E229" s="36"/>
      <c r="F229" s="205" t="s">
        <v>1229</v>
      </c>
      <c r="G229" s="36"/>
      <c r="H229" s="36"/>
      <c r="I229" s="206"/>
      <c r="J229" s="36"/>
      <c r="K229" s="36"/>
      <c r="L229" s="39"/>
      <c r="M229" s="207"/>
      <c r="N229" s="208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160</v>
      </c>
      <c r="AU229" s="17" t="s">
        <v>86</v>
      </c>
    </row>
    <row r="230" spans="1:65" s="2" customFormat="1" ht="16.5" customHeight="1" x14ac:dyDescent="0.2">
      <c r="A230" s="34"/>
      <c r="B230" s="35"/>
      <c r="C230" s="191" t="s">
        <v>506</v>
      </c>
      <c r="D230" s="191" t="s">
        <v>153</v>
      </c>
      <c r="E230" s="192" t="s">
        <v>1249</v>
      </c>
      <c r="F230" s="193" t="s">
        <v>1250</v>
      </c>
      <c r="G230" s="194" t="s">
        <v>1251</v>
      </c>
      <c r="H230" s="195">
        <v>15</v>
      </c>
      <c r="I230" s="196"/>
      <c r="J230" s="197">
        <f>ROUND(I230*H230,2)</f>
        <v>0</v>
      </c>
      <c r="K230" s="193" t="s">
        <v>1</v>
      </c>
      <c r="L230" s="39"/>
      <c r="M230" s="198" t="s">
        <v>1</v>
      </c>
      <c r="N230" s="199" t="s">
        <v>42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158</v>
      </c>
      <c r="AT230" s="202" t="s">
        <v>153</v>
      </c>
      <c r="AU230" s="202" t="s">
        <v>86</v>
      </c>
      <c r="AY230" s="17" t="s">
        <v>151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84</v>
      </c>
      <c r="BK230" s="203">
        <f>ROUND(I230*H230,2)</f>
        <v>0</v>
      </c>
      <c r="BL230" s="17" t="s">
        <v>158</v>
      </c>
      <c r="BM230" s="202" t="s">
        <v>1252</v>
      </c>
    </row>
    <row r="231" spans="1:65" s="2" customFormat="1" ht="11.25" x14ac:dyDescent="0.2">
      <c r="A231" s="34"/>
      <c r="B231" s="35"/>
      <c r="C231" s="36"/>
      <c r="D231" s="204" t="s">
        <v>160</v>
      </c>
      <c r="E231" s="36"/>
      <c r="F231" s="205" t="s">
        <v>1250</v>
      </c>
      <c r="G231" s="36"/>
      <c r="H231" s="36"/>
      <c r="I231" s="206"/>
      <c r="J231" s="36"/>
      <c r="K231" s="36"/>
      <c r="L231" s="39"/>
      <c r="M231" s="207"/>
      <c r="N231" s="208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160</v>
      </c>
      <c r="AU231" s="17" t="s">
        <v>86</v>
      </c>
    </row>
    <row r="232" spans="1:65" s="2" customFormat="1" ht="16.5" customHeight="1" x14ac:dyDescent="0.2">
      <c r="A232" s="34"/>
      <c r="B232" s="35"/>
      <c r="C232" s="191" t="s">
        <v>511</v>
      </c>
      <c r="D232" s="191" t="s">
        <v>153</v>
      </c>
      <c r="E232" s="192" t="s">
        <v>1168</v>
      </c>
      <c r="F232" s="193" t="s">
        <v>1169</v>
      </c>
      <c r="G232" s="194" t="s">
        <v>156</v>
      </c>
      <c r="H232" s="195">
        <v>105</v>
      </c>
      <c r="I232" s="196"/>
      <c r="J232" s="197">
        <f>ROUND(I232*H232,2)</f>
        <v>0</v>
      </c>
      <c r="K232" s="193" t="s">
        <v>157</v>
      </c>
      <c r="L232" s="39"/>
      <c r="M232" s="198" t="s">
        <v>1</v>
      </c>
      <c r="N232" s="199" t="s">
        <v>42</v>
      </c>
      <c r="O232" s="7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158</v>
      </c>
      <c r="AT232" s="202" t="s">
        <v>153</v>
      </c>
      <c r="AU232" s="202" t="s">
        <v>86</v>
      </c>
      <c r="AY232" s="17" t="s">
        <v>151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84</v>
      </c>
      <c r="BK232" s="203">
        <f>ROUND(I232*H232,2)</f>
        <v>0</v>
      </c>
      <c r="BL232" s="17" t="s">
        <v>158</v>
      </c>
      <c r="BM232" s="202" t="s">
        <v>1253</v>
      </c>
    </row>
    <row r="233" spans="1:65" s="2" customFormat="1" ht="11.25" x14ac:dyDescent="0.2">
      <c r="A233" s="34"/>
      <c r="B233" s="35"/>
      <c r="C233" s="36"/>
      <c r="D233" s="204" t="s">
        <v>160</v>
      </c>
      <c r="E233" s="36"/>
      <c r="F233" s="205" t="s">
        <v>1169</v>
      </c>
      <c r="G233" s="36"/>
      <c r="H233" s="36"/>
      <c r="I233" s="206"/>
      <c r="J233" s="36"/>
      <c r="K233" s="36"/>
      <c r="L233" s="39"/>
      <c r="M233" s="207"/>
      <c r="N233" s="208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160</v>
      </c>
      <c r="AU233" s="17" t="s">
        <v>86</v>
      </c>
    </row>
    <row r="234" spans="1:65" s="2" customFormat="1" ht="16.5" customHeight="1" x14ac:dyDescent="0.2">
      <c r="A234" s="34"/>
      <c r="B234" s="35"/>
      <c r="C234" s="231" t="s">
        <v>515</v>
      </c>
      <c r="D234" s="231" t="s">
        <v>266</v>
      </c>
      <c r="E234" s="232" t="s">
        <v>1207</v>
      </c>
      <c r="F234" s="233" t="s">
        <v>1208</v>
      </c>
      <c r="G234" s="234" t="s">
        <v>167</v>
      </c>
      <c r="H234" s="235">
        <v>8.5</v>
      </c>
      <c r="I234" s="236"/>
      <c r="J234" s="237">
        <f>ROUND(I234*H234,2)</f>
        <v>0</v>
      </c>
      <c r="K234" s="233" t="s">
        <v>1</v>
      </c>
      <c r="L234" s="238"/>
      <c r="M234" s="239" t="s">
        <v>1</v>
      </c>
      <c r="N234" s="240" t="s">
        <v>42</v>
      </c>
      <c r="O234" s="7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2" t="s">
        <v>221</v>
      </c>
      <c r="AT234" s="202" t="s">
        <v>266</v>
      </c>
      <c r="AU234" s="202" t="s">
        <v>86</v>
      </c>
      <c r="AY234" s="17" t="s">
        <v>151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7" t="s">
        <v>84</v>
      </c>
      <c r="BK234" s="203">
        <f>ROUND(I234*H234,2)</f>
        <v>0</v>
      </c>
      <c r="BL234" s="17" t="s">
        <v>158</v>
      </c>
      <c r="BM234" s="202" t="s">
        <v>1254</v>
      </c>
    </row>
    <row r="235" spans="1:65" s="2" customFormat="1" ht="11.25" x14ac:dyDescent="0.2">
      <c r="A235" s="34"/>
      <c r="B235" s="35"/>
      <c r="C235" s="36"/>
      <c r="D235" s="204" t="s">
        <v>160</v>
      </c>
      <c r="E235" s="36"/>
      <c r="F235" s="205" t="s">
        <v>1208</v>
      </c>
      <c r="G235" s="36"/>
      <c r="H235" s="36"/>
      <c r="I235" s="206"/>
      <c r="J235" s="36"/>
      <c r="K235" s="36"/>
      <c r="L235" s="39"/>
      <c r="M235" s="207"/>
      <c r="N235" s="208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160</v>
      </c>
      <c r="AU235" s="17" t="s">
        <v>86</v>
      </c>
    </row>
    <row r="236" spans="1:65" s="2" customFormat="1" ht="16.5" customHeight="1" x14ac:dyDescent="0.2">
      <c r="A236" s="34"/>
      <c r="B236" s="35"/>
      <c r="C236" s="191" t="s">
        <v>521</v>
      </c>
      <c r="D236" s="191" t="s">
        <v>153</v>
      </c>
      <c r="E236" s="192" t="s">
        <v>1230</v>
      </c>
      <c r="F236" s="193" t="s">
        <v>1231</v>
      </c>
      <c r="G236" s="194" t="s">
        <v>156</v>
      </c>
      <c r="H236" s="195">
        <v>880</v>
      </c>
      <c r="I236" s="196"/>
      <c r="J236" s="197">
        <f>ROUND(I236*H236,2)</f>
        <v>0</v>
      </c>
      <c r="K236" s="193" t="s">
        <v>157</v>
      </c>
      <c r="L236" s="39"/>
      <c r="M236" s="198" t="s">
        <v>1</v>
      </c>
      <c r="N236" s="199" t="s">
        <v>42</v>
      </c>
      <c r="O236" s="7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2" t="s">
        <v>158</v>
      </c>
      <c r="AT236" s="202" t="s">
        <v>153</v>
      </c>
      <c r="AU236" s="202" t="s">
        <v>86</v>
      </c>
      <c r="AY236" s="17" t="s">
        <v>151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7" t="s">
        <v>84</v>
      </c>
      <c r="BK236" s="203">
        <f>ROUND(I236*H236,2)</f>
        <v>0</v>
      </c>
      <c r="BL236" s="17" t="s">
        <v>158</v>
      </c>
      <c r="BM236" s="202" t="s">
        <v>1255</v>
      </c>
    </row>
    <row r="237" spans="1:65" s="2" customFormat="1" ht="11.25" x14ac:dyDescent="0.2">
      <c r="A237" s="34"/>
      <c r="B237" s="35"/>
      <c r="C237" s="36"/>
      <c r="D237" s="204" t="s">
        <v>160</v>
      </c>
      <c r="E237" s="36"/>
      <c r="F237" s="205" t="s">
        <v>1231</v>
      </c>
      <c r="G237" s="36"/>
      <c r="H237" s="36"/>
      <c r="I237" s="206"/>
      <c r="J237" s="36"/>
      <c r="K237" s="36"/>
      <c r="L237" s="39"/>
      <c r="M237" s="207"/>
      <c r="N237" s="208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160</v>
      </c>
      <c r="AU237" s="17" t="s">
        <v>86</v>
      </c>
    </row>
    <row r="238" spans="1:65" s="2" customFormat="1" ht="24.2" customHeight="1" x14ac:dyDescent="0.2">
      <c r="A238" s="34"/>
      <c r="B238" s="35"/>
      <c r="C238" s="191" t="s">
        <v>528</v>
      </c>
      <c r="D238" s="191" t="s">
        <v>153</v>
      </c>
      <c r="E238" s="192" t="s">
        <v>1232</v>
      </c>
      <c r="F238" s="193" t="s">
        <v>1233</v>
      </c>
      <c r="G238" s="194" t="s">
        <v>156</v>
      </c>
      <c r="H238" s="195">
        <v>220</v>
      </c>
      <c r="I238" s="196"/>
      <c r="J238" s="197">
        <f>ROUND(I238*H238,2)</f>
        <v>0</v>
      </c>
      <c r="K238" s="193" t="s">
        <v>157</v>
      </c>
      <c r="L238" s="39"/>
      <c r="M238" s="198" t="s">
        <v>1</v>
      </c>
      <c r="N238" s="199" t="s">
        <v>42</v>
      </c>
      <c r="O238" s="71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158</v>
      </c>
      <c r="AT238" s="202" t="s">
        <v>153</v>
      </c>
      <c r="AU238" s="202" t="s">
        <v>86</v>
      </c>
      <c r="AY238" s="17" t="s">
        <v>151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84</v>
      </c>
      <c r="BK238" s="203">
        <f>ROUND(I238*H238,2)</f>
        <v>0</v>
      </c>
      <c r="BL238" s="17" t="s">
        <v>158</v>
      </c>
      <c r="BM238" s="202" t="s">
        <v>1256</v>
      </c>
    </row>
    <row r="239" spans="1:65" s="2" customFormat="1" ht="11.25" x14ac:dyDescent="0.2">
      <c r="A239" s="34"/>
      <c r="B239" s="35"/>
      <c r="C239" s="36"/>
      <c r="D239" s="204" t="s">
        <v>160</v>
      </c>
      <c r="E239" s="36"/>
      <c r="F239" s="205" t="s">
        <v>1233</v>
      </c>
      <c r="G239" s="36"/>
      <c r="H239" s="36"/>
      <c r="I239" s="206"/>
      <c r="J239" s="36"/>
      <c r="K239" s="36"/>
      <c r="L239" s="39"/>
      <c r="M239" s="207"/>
      <c r="N239" s="208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160</v>
      </c>
      <c r="AU239" s="17" t="s">
        <v>86</v>
      </c>
    </row>
    <row r="240" spans="1:65" s="12" customFormat="1" ht="22.9" customHeight="1" x14ac:dyDescent="0.2">
      <c r="B240" s="175"/>
      <c r="C240" s="176"/>
      <c r="D240" s="177" t="s">
        <v>76</v>
      </c>
      <c r="E240" s="189" t="s">
        <v>1257</v>
      </c>
      <c r="F240" s="189" t="s">
        <v>1258</v>
      </c>
      <c r="G240" s="176"/>
      <c r="H240" s="176"/>
      <c r="I240" s="179"/>
      <c r="J240" s="190">
        <f>BK240</f>
        <v>0</v>
      </c>
      <c r="K240" s="176"/>
      <c r="L240" s="181"/>
      <c r="M240" s="182"/>
      <c r="N240" s="183"/>
      <c r="O240" s="183"/>
      <c r="P240" s="184">
        <f>SUM(P241:P254)</f>
        <v>0</v>
      </c>
      <c r="Q240" s="183"/>
      <c r="R240" s="184">
        <f>SUM(R241:R254)</f>
        <v>0</v>
      </c>
      <c r="S240" s="183"/>
      <c r="T240" s="185">
        <f>SUM(T241:T254)</f>
        <v>0</v>
      </c>
      <c r="AR240" s="186" t="s">
        <v>84</v>
      </c>
      <c r="AT240" s="187" t="s">
        <v>76</v>
      </c>
      <c r="AU240" s="187" t="s">
        <v>84</v>
      </c>
      <c r="AY240" s="186" t="s">
        <v>151</v>
      </c>
      <c r="BK240" s="188">
        <f>SUM(BK241:BK254)</f>
        <v>0</v>
      </c>
    </row>
    <row r="241" spans="1:65" s="2" customFormat="1" ht="16.5" customHeight="1" x14ac:dyDescent="0.2">
      <c r="A241" s="34"/>
      <c r="B241" s="35"/>
      <c r="C241" s="191" t="s">
        <v>535</v>
      </c>
      <c r="D241" s="191" t="s">
        <v>153</v>
      </c>
      <c r="E241" s="192" t="s">
        <v>1220</v>
      </c>
      <c r="F241" s="193" t="s">
        <v>1221</v>
      </c>
      <c r="G241" s="194" t="s">
        <v>156</v>
      </c>
      <c r="H241" s="195">
        <v>134</v>
      </c>
      <c r="I241" s="196"/>
      <c r="J241" s="197">
        <f>ROUND(I241*H241,2)</f>
        <v>0</v>
      </c>
      <c r="K241" s="193" t="s">
        <v>157</v>
      </c>
      <c r="L241" s="39"/>
      <c r="M241" s="198" t="s">
        <v>1</v>
      </c>
      <c r="N241" s="199" t="s">
        <v>42</v>
      </c>
      <c r="O241" s="7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158</v>
      </c>
      <c r="AT241" s="202" t="s">
        <v>153</v>
      </c>
      <c r="AU241" s="202" t="s">
        <v>86</v>
      </c>
      <c r="AY241" s="17" t="s">
        <v>151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84</v>
      </c>
      <c r="BK241" s="203">
        <f>ROUND(I241*H241,2)</f>
        <v>0</v>
      </c>
      <c r="BL241" s="17" t="s">
        <v>158</v>
      </c>
      <c r="BM241" s="202" t="s">
        <v>1259</v>
      </c>
    </row>
    <row r="242" spans="1:65" s="2" customFormat="1" ht="11.25" x14ac:dyDescent="0.2">
      <c r="A242" s="34"/>
      <c r="B242" s="35"/>
      <c r="C242" s="36"/>
      <c r="D242" s="204" t="s">
        <v>160</v>
      </c>
      <c r="E242" s="36"/>
      <c r="F242" s="205" t="s">
        <v>1221</v>
      </c>
      <c r="G242" s="36"/>
      <c r="H242" s="36"/>
      <c r="I242" s="206"/>
      <c r="J242" s="36"/>
      <c r="K242" s="36"/>
      <c r="L242" s="39"/>
      <c r="M242" s="207"/>
      <c r="N242" s="208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160</v>
      </c>
      <c r="AU242" s="17" t="s">
        <v>86</v>
      </c>
    </row>
    <row r="243" spans="1:65" s="2" customFormat="1" ht="16.5" customHeight="1" x14ac:dyDescent="0.2">
      <c r="A243" s="34"/>
      <c r="B243" s="35"/>
      <c r="C243" s="191" t="s">
        <v>540</v>
      </c>
      <c r="D243" s="191" t="s">
        <v>153</v>
      </c>
      <c r="E243" s="192" t="s">
        <v>1222</v>
      </c>
      <c r="F243" s="193" t="s">
        <v>1223</v>
      </c>
      <c r="G243" s="194" t="s">
        <v>259</v>
      </c>
      <c r="H243" s="195">
        <v>45</v>
      </c>
      <c r="I243" s="196"/>
      <c r="J243" s="197">
        <f>ROUND(I243*H243,2)</f>
        <v>0</v>
      </c>
      <c r="K243" s="193" t="s">
        <v>1</v>
      </c>
      <c r="L243" s="39"/>
      <c r="M243" s="198" t="s">
        <v>1</v>
      </c>
      <c r="N243" s="199" t="s">
        <v>42</v>
      </c>
      <c r="O243" s="7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2" t="s">
        <v>158</v>
      </c>
      <c r="AT243" s="202" t="s">
        <v>153</v>
      </c>
      <c r="AU243" s="202" t="s">
        <v>86</v>
      </c>
      <c r="AY243" s="17" t="s">
        <v>151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7" t="s">
        <v>84</v>
      </c>
      <c r="BK243" s="203">
        <f>ROUND(I243*H243,2)</f>
        <v>0</v>
      </c>
      <c r="BL243" s="17" t="s">
        <v>158</v>
      </c>
      <c r="BM243" s="202" t="s">
        <v>1260</v>
      </c>
    </row>
    <row r="244" spans="1:65" s="2" customFormat="1" ht="11.25" x14ac:dyDescent="0.2">
      <c r="A244" s="34"/>
      <c r="B244" s="35"/>
      <c r="C244" s="36"/>
      <c r="D244" s="204" t="s">
        <v>160</v>
      </c>
      <c r="E244" s="36"/>
      <c r="F244" s="205" t="s">
        <v>1223</v>
      </c>
      <c r="G244" s="36"/>
      <c r="H244" s="36"/>
      <c r="I244" s="206"/>
      <c r="J244" s="36"/>
      <c r="K244" s="36"/>
      <c r="L244" s="39"/>
      <c r="M244" s="207"/>
      <c r="N244" s="208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160</v>
      </c>
      <c r="AU244" s="17" t="s">
        <v>86</v>
      </c>
    </row>
    <row r="245" spans="1:65" s="2" customFormat="1" ht="16.5" customHeight="1" x14ac:dyDescent="0.2">
      <c r="A245" s="34"/>
      <c r="B245" s="35"/>
      <c r="C245" s="191" t="s">
        <v>559</v>
      </c>
      <c r="D245" s="191" t="s">
        <v>153</v>
      </c>
      <c r="E245" s="192" t="s">
        <v>1236</v>
      </c>
      <c r="F245" s="193" t="s">
        <v>1237</v>
      </c>
      <c r="G245" s="194" t="s">
        <v>156</v>
      </c>
      <c r="H245" s="195">
        <v>747</v>
      </c>
      <c r="I245" s="196"/>
      <c r="J245" s="197">
        <f>ROUND(I245*H245,2)</f>
        <v>0</v>
      </c>
      <c r="K245" s="193" t="s">
        <v>1</v>
      </c>
      <c r="L245" s="39"/>
      <c r="M245" s="198" t="s">
        <v>1</v>
      </c>
      <c r="N245" s="199" t="s">
        <v>42</v>
      </c>
      <c r="O245" s="71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2" t="s">
        <v>158</v>
      </c>
      <c r="AT245" s="202" t="s">
        <v>153</v>
      </c>
      <c r="AU245" s="202" t="s">
        <v>86</v>
      </c>
      <c r="AY245" s="17" t="s">
        <v>151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7" t="s">
        <v>84</v>
      </c>
      <c r="BK245" s="203">
        <f>ROUND(I245*H245,2)</f>
        <v>0</v>
      </c>
      <c r="BL245" s="17" t="s">
        <v>158</v>
      </c>
      <c r="BM245" s="202" t="s">
        <v>1261</v>
      </c>
    </row>
    <row r="246" spans="1:65" s="2" customFormat="1" ht="11.25" x14ac:dyDescent="0.2">
      <c r="A246" s="34"/>
      <c r="B246" s="35"/>
      <c r="C246" s="36"/>
      <c r="D246" s="204" t="s">
        <v>160</v>
      </c>
      <c r="E246" s="36"/>
      <c r="F246" s="205" t="s">
        <v>1237</v>
      </c>
      <c r="G246" s="36"/>
      <c r="H246" s="36"/>
      <c r="I246" s="206"/>
      <c r="J246" s="36"/>
      <c r="K246" s="36"/>
      <c r="L246" s="39"/>
      <c r="M246" s="207"/>
      <c r="N246" s="208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160</v>
      </c>
      <c r="AU246" s="17" t="s">
        <v>86</v>
      </c>
    </row>
    <row r="247" spans="1:65" s="2" customFormat="1" ht="16.5" customHeight="1" x14ac:dyDescent="0.2">
      <c r="A247" s="34"/>
      <c r="B247" s="35"/>
      <c r="C247" s="191" t="s">
        <v>581</v>
      </c>
      <c r="D247" s="191" t="s">
        <v>153</v>
      </c>
      <c r="E247" s="192" t="s">
        <v>1226</v>
      </c>
      <c r="F247" s="193" t="s">
        <v>1227</v>
      </c>
      <c r="G247" s="194" t="s">
        <v>167</v>
      </c>
      <c r="H247" s="195">
        <v>17</v>
      </c>
      <c r="I247" s="196"/>
      <c r="J247" s="197">
        <f>ROUND(I247*H247,2)</f>
        <v>0</v>
      </c>
      <c r="K247" s="193" t="s">
        <v>1</v>
      </c>
      <c r="L247" s="39"/>
      <c r="M247" s="198" t="s">
        <v>1</v>
      </c>
      <c r="N247" s="199" t="s">
        <v>42</v>
      </c>
      <c r="O247" s="71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2" t="s">
        <v>158</v>
      </c>
      <c r="AT247" s="202" t="s">
        <v>153</v>
      </c>
      <c r="AU247" s="202" t="s">
        <v>86</v>
      </c>
      <c r="AY247" s="17" t="s">
        <v>151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7" t="s">
        <v>84</v>
      </c>
      <c r="BK247" s="203">
        <f>ROUND(I247*H247,2)</f>
        <v>0</v>
      </c>
      <c r="BL247" s="17" t="s">
        <v>158</v>
      </c>
      <c r="BM247" s="202" t="s">
        <v>1262</v>
      </c>
    </row>
    <row r="248" spans="1:65" s="2" customFormat="1" ht="11.25" x14ac:dyDescent="0.2">
      <c r="A248" s="34"/>
      <c r="B248" s="35"/>
      <c r="C248" s="36"/>
      <c r="D248" s="204" t="s">
        <v>160</v>
      </c>
      <c r="E248" s="36"/>
      <c r="F248" s="205" t="s">
        <v>1227</v>
      </c>
      <c r="G248" s="36"/>
      <c r="H248" s="36"/>
      <c r="I248" s="206"/>
      <c r="J248" s="36"/>
      <c r="K248" s="36"/>
      <c r="L248" s="39"/>
      <c r="M248" s="207"/>
      <c r="N248" s="208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160</v>
      </c>
      <c r="AU248" s="17" t="s">
        <v>86</v>
      </c>
    </row>
    <row r="249" spans="1:65" s="2" customFormat="1" ht="16.5" customHeight="1" x14ac:dyDescent="0.2">
      <c r="A249" s="34"/>
      <c r="B249" s="35"/>
      <c r="C249" s="191" t="s">
        <v>589</v>
      </c>
      <c r="D249" s="191" t="s">
        <v>153</v>
      </c>
      <c r="E249" s="192" t="s">
        <v>1228</v>
      </c>
      <c r="F249" s="193" t="s">
        <v>1229</v>
      </c>
      <c r="G249" s="194" t="s">
        <v>167</v>
      </c>
      <c r="H249" s="195">
        <v>23</v>
      </c>
      <c r="I249" s="196"/>
      <c r="J249" s="197">
        <f>ROUND(I249*H249,2)</f>
        <v>0</v>
      </c>
      <c r="K249" s="193" t="s">
        <v>157</v>
      </c>
      <c r="L249" s="39"/>
      <c r="M249" s="198" t="s">
        <v>1</v>
      </c>
      <c r="N249" s="199" t="s">
        <v>42</v>
      </c>
      <c r="O249" s="71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2" t="s">
        <v>158</v>
      </c>
      <c r="AT249" s="202" t="s">
        <v>153</v>
      </c>
      <c r="AU249" s="202" t="s">
        <v>86</v>
      </c>
      <c r="AY249" s="17" t="s">
        <v>151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7" t="s">
        <v>84</v>
      </c>
      <c r="BK249" s="203">
        <f>ROUND(I249*H249,2)</f>
        <v>0</v>
      </c>
      <c r="BL249" s="17" t="s">
        <v>158</v>
      </c>
      <c r="BM249" s="202" t="s">
        <v>1263</v>
      </c>
    </row>
    <row r="250" spans="1:65" s="2" customFormat="1" ht="11.25" x14ac:dyDescent="0.2">
      <c r="A250" s="34"/>
      <c r="B250" s="35"/>
      <c r="C250" s="36"/>
      <c r="D250" s="204" t="s">
        <v>160</v>
      </c>
      <c r="E250" s="36"/>
      <c r="F250" s="205" t="s">
        <v>1229</v>
      </c>
      <c r="G250" s="36"/>
      <c r="H250" s="36"/>
      <c r="I250" s="206"/>
      <c r="J250" s="36"/>
      <c r="K250" s="36"/>
      <c r="L250" s="39"/>
      <c r="M250" s="207"/>
      <c r="N250" s="208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160</v>
      </c>
      <c r="AU250" s="17" t="s">
        <v>86</v>
      </c>
    </row>
    <row r="251" spans="1:65" s="2" customFormat="1" ht="16.5" customHeight="1" x14ac:dyDescent="0.2">
      <c r="A251" s="34"/>
      <c r="B251" s="35"/>
      <c r="C251" s="191" t="s">
        <v>595</v>
      </c>
      <c r="D251" s="191" t="s">
        <v>153</v>
      </c>
      <c r="E251" s="192" t="s">
        <v>1230</v>
      </c>
      <c r="F251" s="193" t="s">
        <v>1231</v>
      </c>
      <c r="G251" s="194" t="s">
        <v>156</v>
      </c>
      <c r="H251" s="195">
        <v>880</v>
      </c>
      <c r="I251" s="196"/>
      <c r="J251" s="197">
        <f>ROUND(I251*H251,2)</f>
        <v>0</v>
      </c>
      <c r="K251" s="193" t="s">
        <v>157</v>
      </c>
      <c r="L251" s="39"/>
      <c r="M251" s="198" t="s">
        <v>1</v>
      </c>
      <c r="N251" s="199" t="s">
        <v>42</v>
      </c>
      <c r="O251" s="71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2" t="s">
        <v>158</v>
      </c>
      <c r="AT251" s="202" t="s">
        <v>153</v>
      </c>
      <c r="AU251" s="202" t="s">
        <v>86</v>
      </c>
      <c r="AY251" s="17" t="s">
        <v>151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7" t="s">
        <v>84</v>
      </c>
      <c r="BK251" s="203">
        <f>ROUND(I251*H251,2)</f>
        <v>0</v>
      </c>
      <c r="BL251" s="17" t="s">
        <v>158</v>
      </c>
      <c r="BM251" s="202" t="s">
        <v>1264</v>
      </c>
    </row>
    <row r="252" spans="1:65" s="2" customFormat="1" ht="11.25" x14ac:dyDescent="0.2">
      <c r="A252" s="34"/>
      <c r="B252" s="35"/>
      <c r="C252" s="36"/>
      <c r="D252" s="204" t="s">
        <v>160</v>
      </c>
      <c r="E252" s="36"/>
      <c r="F252" s="205" t="s">
        <v>1231</v>
      </c>
      <c r="G252" s="36"/>
      <c r="H252" s="36"/>
      <c r="I252" s="206"/>
      <c r="J252" s="36"/>
      <c r="K252" s="36"/>
      <c r="L252" s="39"/>
      <c r="M252" s="207"/>
      <c r="N252" s="208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160</v>
      </c>
      <c r="AU252" s="17" t="s">
        <v>86</v>
      </c>
    </row>
    <row r="253" spans="1:65" s="2" customFormat="1" ht="24.2" customHeight="1" x14ac:dyDescent="0.2">
      <c r="A253" s="34"/>
      <c r="B253" s="35"/>
      <c r="C253" s="191" t="s">
        <v>602</v>
      </c>
      <c r="D253" s="191" t="s">
        <v>153</v>
      </c>
      <c r="E253" s="192" t="s">
        <v>1232</v>
      </c>
      <c r="F253" s="193" t="s">
        <v>1233</v>
      </c>
      <c r="G253" s="194" t="s">
        <v>156</v>
      </c>
      <c r="H253" s="195">
        <v>220</v>
      </c>
      <c r="I253" s="196"/>
      <c r="J253" s="197">
        <f>ROUND(I253*H253,2)</f>
        <v>0</v>
      </c>
      <c r="K253" s="193" t="s">
        <v>157</v>
      </c>
      <c r="L253" s="39"/>
      <c r="M253" s="198" t="s">
        <v>1</v>
      </c>
      <c r="N253" s="199" t="s">
        <v>42</v>
      </c>
      <c r="O253" s="7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2" t="s">
        <v>158</v>
      </c>
      <c r="AT253" s="202" t="s">
        <v>153</v>
      </c>
      <c r="AU253" s="202" t="s">
        <v>86</v>
      </c>
      <c r="AY253" s="17" t="s">
        <v>151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7" t="s">
        <v>84</v>
      </c>
      <c r="BK253" s="203">
        <f>ROUND(I253*H253,2)</f>
        <v>0</v>
      </c>
      <c r="BL253" s="17" t="s">
        <v>158</v>
      </c>
      <c r="BM253" s="202" t="s">
        <v>1265</v>
      </c>
    </row>
    <row r="254" spans="1:65" s="2" customFormat="1" ht="11.25" x14ac:dyDescent="0.2">
      <c r="A254" s="34"/>
      <c r="B254" s="35"/>
      <c r="C254" s="36"/>
      <c r="D254" s="204" t="s">
        <v>160</v>
      </c>
      <c r="E254" s="36"/>
      <c r="F254" s="205" t="s">
        <v>1233</v>
      </c>
      <c r="G254" s="36"/>
      <c r="H254" s="36"/>
      <c r="I254" s="206"/>
      <c r="J254" s="36"/>
      <c r="K254" s="36"/>
      <c r="L254" s="39"/>
      <c r="M254" s="255"/>
      <c r="N254" s="256"/>
      <c r="O254" s="257"/>
      <c r="P254" s="257"/>
      <c r="Q254" s="257"/>
      <c r="R254" s="257"/>
      <c r="S254" s="257"/>
      <c r="T254" s="25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160</v>
      </c>
      <c r="AU254" s="17" t="s">
        <v>86</v>
      </c>
    </row>
    <row r="255" spans="1:65" s="2" customFormat="1" ht="6.95" customHeight="1" x14ac:dyDescent="0.2">
      <c r="A255" s="34"/>
      <c r="B255" s="54"/>
      <c r="C255" s="55"/>
      <c r="D255" s="55"/>
      <c r="E255" s="55"/>
      <c r="F255" s="55"/>
      <c r="G255" s="55"/>
      <c r="H255" s="55"/>
      <c r="I255" s="55"/>
      <c r="J255" s="55"/>
      <c r="K255" s="55"/>
      <c r="L255" s="39"/>
      <c r="M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</row>
  </sheetData>
  <sheetProtection algorithmName="SHA-512" hashValue="PPy0uecYbz6OtZrtA4e5DNNohKI8vgMSCtb2bsHAtwNZ7YQIl0lQ+v/jOvN20Jc2PxTqGKTIdF4MB307kryrTA==" saltValue="Dcb8sZ+qXXaZvLldFI8x2FlACDJm/2/r8zjuXmU9jf1+eaJr5bGeYbuOL1pxaW0e0zGyvF1WY/GUmuF6zW1Ljg==" spinCount="100000" sheet="1" objects="1" scenarios="1" formatColumns="0" formatRows="0" autoFilter="0"/>
  <autoFilter ref="C125:K254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9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103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1266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34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>SNEO, a.s.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>Hlaváček – architekti, s.r.o.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ROUND((SUM(BE121:BE148)),  2)</f>
        <v>0</v>
      </c>
      <c r="G33" s="34"/>
      <c r="H33" s="34"/>
      <c r="I33" s="130">
        <v>0.21</v>
      </c>
      <c r="J33" s="129">
        <f>ROUND(((SUM(BE121:BE148))*I33),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ROUND((SUM(BF121:BF148)),  2)</f>
        <v>0</v>
      </c>
      <c r="G34" s="34"/>
      <c r="H34" s="34"/>
      <c r="I34" s="130">
        <v>0.15</v>
      </c>
      <c r="J34" s="129">
        <f>ROUND(((SUM(BF121:BF148))*I34),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ROUND((SUM(BG121:BG148)),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ROUND((SUM(BH121:BH148)),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ROUND((SUM(BI121:BI148)),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SO.06 - Silnoproudá elektroinstalace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1267</v>
      </c>
      <c r="E97" s="156"/>
      <c r="F97" s="156"/>
      <c r="G97" s="156"/>
      <c r="H97" s="156"/>
      <c r="I97" s="156"/>
      <c r="J97" s="157">
        <f>J122</f>
        <v>0</v>
      </c>
      <c r="K97" s="154"/>
      <c r="L97" s="158"/>
    </row>
    <row r="98" spans="1:31" s="10" customFormat="1" ht="19.899999999999999" customHeight="1" x14ac:dyDescent="0.2">
      <c r="B98" s="159"/>
      <c r="C98" s="104"/>
      <c r="D98" s="160" t="s">
        <v>1268</v>
      </c>
      <c r="E98" s="161"/>
      <c r="F98" s="161"/>
      <c r="G98" s="161"/>
      <c r="H98" s="161"/>
      <c r="I98" s="161"/>
      <c r="J98" s="162">
        <f>J123</f>
        <v>0</v>
      </c>
      <c r="K98" s="104"/>
      <c r="L98" s="163"/>
    </row>
    <row r="99" spans="1:31" s="10" customFormat="1" ht="19.899999999999999" customHeight="1" x14ac:dyDescent="0.2">
      <c r="B99" s="159"/>
      <c r="C99" s="104"/>
      <c r="D99" s="160" t="s">
        <v>1269</v>
      </c>
      <c r="E99" s="161"/>
      <c r="F99" s="161"/>
      <c r="G99" s="161"/>
      <c r="H99" s="161"/>
      <c r="I99" s="161"/>
      <c r="J99" s="162">
        <f>J130</f>
        <v>0</v>
      </c>
      <c r="K99" s="104"/>
      <c r="L99" s="163"/>
    </row>
    <row r="100" spans="1:31" s="10" customFormat="1" ht="19.899999999999999" customHeight="1" x14ac:dyDescent="0.2">
      <c r="B100" s="159"/>
      <c r="C100" s="104"/>
      <c r="D100" s="160" t="s">
        <v>1270</v>
      </c>
      <c r="E100" s="161"/>
      <c r="F100" s="161"/>
      <c r="G100" s="161"/>
      <c r="H100" s="161"/>
      <c r="I100" s="161"/>
      <c r="J100" s="162">
        <f>J133</f>
        <v>0</v>
      </c>
      <c r="K100" s="104"/>
      <c r="L100" s="163"/>
    </row>
    <row r="101" spans="1:31" s="10" customFormat="1" ht="19.899999999999999" customHeight="1" x14ac:dyDescent="0.2">
      <c r="B101" s="159"/>
      <c r="C101" s="104"/>
      <c r="D101" s="160" t="s">
        <v>1271</v>
      </c>
      <c r="E101" s="161"/>
      <c r="F101" s="161"/>
      <c r="G101" s="161"/>
      <c r="H101" s="161"/>
      <c r="I101" s="161"/>
      <c r="J101" s="162">
        <f>J140</f>
        <v>0</v>
      </c>
      <c r="K101" s="104"/>
      <c r="L101" s="163"/>
    </row>
    <row r="102" spans="1:31" s="2" customFormat="1" ht="21.75" customHeight="1" x14ac:dyDescent="0.2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 x14ac:dyDescent="0.2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 x14ac:dyDescent="0.2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 x14ac:dyDescent="0.2">
      <c r="A108" s="34"/>
      <c r="B108" s="35"/>
      <c r="C108" s="23" t="s">
        <v>136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 x14ac:dyDescent="0.2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 x14ac:dyDescent="0.2">
      <c r="A111" s="34"/>
      <c r="B111" s="35"/>
      <c r="C111" s="36"/>
      <c r="D111" s="36"/>
      <c r="E111" s="311" t="str">
        <f>E7</f>
        <v>Úprava plochy ve vnitrobloku domu Dr. Zikmunda Wintra 432/8</v>
      </c>
      <c r="F111" s="312"/>
      <c r="G111" s="312"/>
      <c r="H111" s="312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 x14ac:dyDescent="0.2">
      <c r="A112" s="34"/>
      <c r="B112" s="35"/>
      <c r="C112" s="29" t="s">
        <v>111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 x14ac:dyDescent="0.2">
      <c r="A113" s="34"/>
      <c r="B113" s="35"/>
      <c r="C113" s="36"/>
      <c r="D113" s="36"/>
      <c r="E113" s="259" t="str">
        <f>E9</f>
        <v>SO.06 - Silnoproudá elektroinstalace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1. 11. 2021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 x14ac:dyDescent="0.2">
      <c r="A117" s="34"/>
      <c r="B117" s="35"/>
      <c r="C117" s="29" t="s">
        <v>24</v>
      </c>
      <c r="D117" s="36"/>
      <c r="E117" s="36"/>
      <c r="F117" s="27" t="str">
        <f>E15</f>
        <v>SNEO, a.s.</v>
      </c>
      <c r="G117" s="36"/>
      <c r="H117" s="36"/>
      <c r="I117" s="29" t="s">
        <v>30</v>
      </c>
      <c r="J117" s="32" t="str">
        <f>E21</f>
        <v>Hlaváček – architekti,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 x14ac:dyDescent="0.2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 x14ac:dyDescent="0.2">
      <c r="A120" s="164"/>
      <c r="B120" s="165"/>
      <c r="C120" s="166" t="s">
        <v>137</v>
      </c>
      <c r="D120" s="167" t="s">
        <v>62</v>
      </c>
      <c r="E120" s="167" t="s">
        <v>58</v>
      </c>
      <c r="F120" s="167" t="s">
        <v>59</v>
      </c>
      <c r="G120" s="167" t="s">
        <v>138</v>
      </c>
      <c r="H120" s="167" t="s">
        <v>139</v>
      </c>
      <c r="I120" s="167" t="s">
        <v>140</v>
      </c>
      <c r="J120" s="167" t="s">
        <v>117</v>
      </c>
      <c r="K120" s="168" t="s">
        <v>141</v>
      </c>
      <c r="L120" s="169"/>
      <c r="M120" s="75" t="s">
        <v>1</v>
      </c>
      <c r="N120" s="76" t="s">
        <v>41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 x14ac:dyDescent="0.25">
      <c r="A121" s="34"/>
      <c r="B121" s="35"/>
      <c r="C121" s="82" t="s">
        <v>148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76</v>
      </c>
      <c r="AU121" s="17" t="s">
        <v>119</v>
      </c>
      <c r="BK121" s="174">
        <f>BK122</f>
        <v>0</v>
      </c>
    </row>
    <row r="122" spans="1:65" s="12" customFormat="1" ht="25.9" customHeight="1" x14ac:dyDescent="0.2">
      <c r="B122" s="175"/>
      <c r="C122" s="176"/>
      <c r="D122" s="177" t="s">
        <v>76</v>
      </c>
      <c r="E122" s="178" t="s">
        <v>1147</v>
      </c>
      <c r="F122" s="178" t="s">
        <v>1272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P123+P130+P133+P140</f>
        <v>0</v>
      </c>
      <c r="Q122" s="183"/>
      <c r="R122" s="184">
        <f>R123+R130+R133+R140</f>
        <v>0</v>
      </c>
      <c r="S122" s="183"/>
      <c r="T122" s="185">
        <f>T123+T130+T133+T140</f>
        <v>0</v>
      </c>
      <c r="AR122" s="186" t="s">
        <v>84</v>
      </c>
      <c r="AT122" s="187" t="s">
        <v>76</v>
      </c>
      <c r="AU122" s="187" t="s">
        <v>77</v>
      </c>
      <c r="AY122" s="186" t="s">
        <v>151</v>
      </c>
      <c r="BK122" s="188">
        <f>BK123+BK130+BK133+BK140</f>
        <v>0</v>
      </c>
    </row>
    <row r="123" spans="1:65" s="12" customFormat="1" ht="22.9" customHeight="1" x14ac:dyDescent="0.2">
      <c r="B123" s="175"/>
      <c r="C123" s="176"/>
      <c r="D123" s="177" t="s">
        <v>76</v>
      </c>
      <c r="E123" s="189" t="s">
        <v>1178</v>
      </c>
      <c r="F123" s="189" t="s">
        <v>1273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SUM(P124:P129)</f>
        <v>0</v>
      </c>
      <c r="Q123" s="183"/>
      <c r="R123" s="184">
        <f>SUM(R124:R129)</f>
        <v>0</v>
      </c>
      <c r="S123" s="183"/>
      <c r="T123" s="185">
        <f>SUM(T124:T129)</f>
        <v>0</v>
      </c>
      <c r="AR123" s="186" t="s">
        <v>84</v>
      </c>
      <c r="AT123" s="187" t="s">
        <v>76</v>
      </c>
      <c r="AU123" s="187" t="s">
        <v>84</v>
      </c>
      <c r="AY123" s="186" t="s">
        <v>151</v>
      </c>
      <c r="BK123" s="188">
        <f>SUM(BK124:BK129)</f>
        <v>0</v>
      </c>
    </row>
    <row r="124" spans="1:65" s="2" customFormat="1" ht="16.5" customHeight="1" x14ac:dyDescent="0.2">
      <c r="A124" s="34"/>
      <c r="B124" s="35"/>
      <c r="C124" s="191" t="s">
        <v>84</v>
      </c>
      <c r="D124" s="191" t="s">
        <v>153</v>
      </c>
      <c r="E124" s="192" t="s">
        <v>1274</v>
      </c>
      <c r="F124" s="193" t="s">
        <v>1275</v>
      </c>
      <c r="G124" s="194" t="s">
        <v>283</v>
      </c>
      <c r="H124" s="195">
        <v>30</v>
      </c>
      <c r="I124" s="196"/>
      <c r="J124" s="197">
        <f>ROUND(I124*H124,2)</f>
        <v>0</v>
      </c>
      <c r="K124" s="193" t="s">
        <v>1</v>
      </c>
      <c r="L124" s="39"/>
      <c r="M124" s="198" t="s">
        <v>1</v>
      </c>
      <c r="N124" s="199" t="s">
        <v>42</v>
      </c>
      <c r="O124" s="71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2" t="s">
        <v>158</v>
      </c>
      <c r="AT124" s="202" t="s">
        <v>153</v>
      </c>
      <c r="AU124" s="202" t="s">
        <v>86</v>
      </c>
      <c r="AY124" s="17" t="s">
        <v>151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7" t="s">
        <v>84</v>
      </c>
      <c r="BK124" s="203">
        <f>ROUND(I124*H124,2)</f>
        <v>0</v>
      </c>
      <c r="BL124" s="17" t="s">
        <v>158</v>
      </c>
      <c r="BM124" s="202" t="s">
        <v>86</v>
      </c>
    </row>
    <row r="125" spans="1:65" s="2" customFormat="1" ht="11.25" x14ac:dyDescent="0.2">
      <c r="A125" s="34"/>
      <c r="B125" s="35"/>
      <c r="C125" s="36"/>
      <c r="D125" s="204" t="s">
        <v>160</v>
      </c>
      <c r="E125" s="36"/>
      <c r="F125" s="205" t="s">
        <v>1275</v>
      </c>
      <c r="G125" s="36"/>
      <c r="H125" s="36"/>
      <c r="I125" s="206"/>
      <c r="J125" s="36"/>
      <c r="K125" s="36"/>
      <c r="L125" s="39"/>
      <c r="M125" s="207"/>
      <c r="N125" s="208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160</v>
      </c>
      <c r="AU125" s="17" t="s">
        <v>86</v>
      </c>
    </row>
    <row r="126" spans="1:65" s="2" customFormat="1" ht="16.5" customHeight="1" x14ac:dyDescent="0.2">
      <c r="A126" s="34"/>
      <c r="B126" s="35"/>
      <c r="C126" s="191" t="s">
        <v>86</v>
      </c>
      <c r="D126" s="191" t="s">
        <v>153</v>
      </c>
      <c r="E126" s="192" t="s">
        <v>1276</v>
      </c>
      <c r="F126" s="193" t="s">
        <v>1277</v>
      </c>
      <c r="G126" s="194" t="s">
        <v>283</v>
      </c>
      <c r="H126" s="195">
        <v>40</v>
      </c>
      <c r="I126" s="196"/>
      <c r="J126" s="197">
        <f>ROUND(I126*H126,2)</f>
        <v>0</v>
      </c>
      <c r="K126" s="193" t="s">
        <v>1</v>
      </c>
      <c r="L126" s="39"/>
      <c r="M126" s="198" t="s">
        <v>1</v>
      </c>
      <c r="N126" s="199" t="s">
        <v>42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158</v>
      </c>
      <c r="AT126" s="202" t="s">
        <v>153</v>
      </c>
      <c r="AU126" s="202" t="s">
        <v>86</v>
      </c>
      <c r="AY126" s="17" t="s">
        <v>151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84</v>
      </c>
      <c r="BK126" s="203">
        <f>ROUND(I126*H126,2)</f>
        <v>0</v>
      </c>
      <c r="BL126" s="17" t="s">
        <v>158</v>
      </c>
      <c r="BM126" s="202" t="s">
        <v>158</v>
      </c>
    </row>
    <row r="127" spans="1:65" s="2" customFormat="1" ht="11.25" x14ac:dyDescent="0.2">
      <c r="A127" s="34"/>
      <c r="B127" s="35"/>
      <c r="C127" s="36"/>
      <c r="D127" s="204" t="s">
        <v>160</v>
      </c>
      <c r="E127" s="36"/>
      <c r="F127" s="205" t="s">
        <v>1277</v>
      </c>
      <c r="G127" s="36"/>
      <c r="H127" s="36"/>
      <c r="I127" s="206"/>
      <c r="J127" s="36"/>
      <c r="K127" s="36"/>
      <c r="L127" s="39"/>
      <c r="M127" s="207"/>
      <c r="N127" s="208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160</v>
      </c>
      <c r="AU127" s="17" t="s">
        <v>86</v>
      </c>
    </row>
    <row r="128" spans="1:65" s="2" customFormat="1" ht="16.5" customHeight="1" x14ac:dyDescent="0.2">
      <c r="A128" s="34"/>
      <c r="B128" s="35"/>
      <c r="C128" s="191" t="s">
        <v>176</v>
      </c>
      <c r="D128" s="191" t="s">
        <v>153</v>
      </c>
      <c r="E128" s="192" t="s">
        <v>1278</v>
      </c>
      <c r="F128" s="193" t="s">
        <v>1279</v>
      </c>
      <c r="G128" s="194" t="s">
        <v>283</v>
      </c>
      <c r="H128" s="195">
        <v>40</v>
      </c>
      <c r="I128" s="196"/>
      <c r="J128" s="197">
        <f>ROUND(I128*H128,2)</f>
        <v>0</v>
      </c>
      <c r="K128" s="193" t="s">
        <v>1</v>
      </c>
      <c r="L128" s="39"/>
      <c r="M128" s="198" t="s">
        <v>1</v>
      </c>
      <c r="N128" s="199" t="s">
        <v>42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158</v>
      </c>
      <c r="AT128" s="202" t="s">
        <v>153</v>
      </c>
      <c r="AU128" s="202" t="s">
        <v>86</v>
      </c>
      <c r="AY128" s="17" t="s">
        <v>151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84</v>
      </c>
      <c r="BK128" s="203">
        <f>ROUND(I128*H128,2)</f>
        <v>0</v>
      </c>
      <c r="BL128" s="17" t="s">
        <v>158</v>
      </c>
      <c r="BM128" s="202" t="s">
        <v>206</v>
      </c>
    </row>
    <row r="129" spans="1:65" s="2" customFormat="1" ht="11.25" x14ac:dyDescent="0.2">
      <c r="A129" s="34"/>
      <c r="B129" s="35"/>
      <c r="C129" s="36"/>
      <c r="D129" s="204" t="s">
        <v>160</v>
      </c>
      <c r="E129" s="36"/>
      <c r="F129" s="205" t="s">
        <v>1279</v>
      </c>
      <c r="G129" s="36"/>
      <c r="H129" s="36"/>
      <c r="I129" s="206"/>
      <c r="J129" s="36"/>
      <c r="K129" s="36"/>
      <c r="L129" s="39"/>
      <c r="M129" s="207"/>
      <c r="N129" s="208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160</v>
      </c>
      <c r="AU129" s="17" t="s">
        <v>86</v>
      </c>
    </row>
    <row r="130" spans="1:65" s="12" customFormat="1" ht="22.9" customHeight="1" x14ac:dyDescent="0.2">
      <c r="B130" s="175"/>
      <c r="C130" s="176"/>
      <c r="D130" s="177" t="s">
        <v>76</v>
      </c>
      <c r="E130" s="189" t="s">
        <v>1180</v>
      </c>
      <c r="F130" s="189" t="s">
        <v>1280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SUM(P131:P132)</f>
        <v>0</v>
      </c>
      <c r="Q130" s="183"/>
      <c r="R130" s="184">
        <f>SUM(R131:R132)</f>
        <v>0</v>
      </c>
      <c r="S130" s="183"/>
      <c r="T130" s="185">
        <f>SUM(T131:T132)</f>
        <v>0</v>
      </c>
      <c r="AR130" s="186" t="s">
        <v>84</v>
      </c>
      <c r="AT130" s="187" t="s">
        <v>76</v>
      </c>
      <c r="AU130" s="187" t="s">
        <v>84</v>
      </c>
      <c r="AY130" s="186" t="s">
        <v>151</v>
      </c>
      <c r="BK130" s="188">
        <f>SUM(BK131:BK132)</f>
        <v>0</v>
      </c>
    </row>
    <row r="131" spans="1:65" s="2" customFormat="1" ht="16.5" customHeight="1" x14ac:dyDescent="0.2">
      <c r="A131" s="34"/>
      <c r="B131" s="35"/>
      <c r="C131" s="191" t="s">
        <v>158</v>
      </c>
      <c r="D131" s="191" t="s">
        <v>153</v>
      </c>
      <c r="E131" s="192" t="s">
        <v>1281</v>
      </c>
      <c r="F131" s="193" t="s">
        <v>1282</v>
      </c>
      <c r="G131" s="194" t="s">
        <v>1251</v>
      </c>
      <c r="H131" s="195">
        <v>1</v>
      </c>
      <c r="I131" s="196"/>
      <c r="J131" s="197">
        <f>ROUND(I131*H131,2)</f>
        <v>0</v>
      </c>
      <c r="K131" s="193" t="s">
        <v>1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158</v>
      </c>
      <c r="AT131" s="202" t="s">
        <v>153</v>
      </c>
      <c r="AU131" s="202" t="s">
        <v>86</v>
      </c>
      <c r="AY131" s="17" t="s">
        <v>151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158</v>
      </c>
      <c r="BM131" s="202" t="s">
        <v>221</v>
      </c>
    </row>
    <row r="132" spans="1:65" s="2" customFormat="1" ht="11.25" x14ac:dyDescent="0.2">
      <c r="A132" s="34"/>
      <c r="B132" s="35"/>
      <c r="C132" s="36"/>
      <c r="D132" s="204" t="s">
        <v>160</v>
      </c>
      <c r="E132" s="36"/>
      <c r="F132" s="205" t="s">
        <v>1282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160</v>
      </c>
      <c r="AU132" s="17" t="s">
        <v>86</v>
      </c>
    </row>
    <row r="133" spans="1:65" s="12" customFormat="1" ht="22.9" customHeight="1" x14ac:dyDescent="0.2">
      <c r="B133" s="175"/>
      <c r="C133" s="176"/>
      <c r="D133" s="177" t="s">
        <v>76</v>
      </c>
      <c r="E133" s="189" t="s">
        <v>1198</v>
      </c>
      <c r="F133" s="189" t="s">
        <v>1283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SUM(P134:P139)</f>
        <v>0</v>
      </c>
      <c r="Q133" s="183"/>
      <c r="R133" s="184">
        <f>SUM(R134:R139)</f>
        <v>0</v>
      </c>
      <c r="S133" s="183"/>
      <c r="T133" s="185">
        <f>SUM(T134:T139)</f>
        <v>0</v>
      </c>
      <c r="AR133" s="186" t="s">
        <v>84</v>
      </c>
      <c r="AT133" s="187" t="s">
        <v>76</v>
      </c>
      <c r="AU133" s="187" t="s">
        <v>84</v>
      </c>
      <c r="AY133" s="186" t="s">
        <v>151</v>
      </c>
      <c r="BK133" s="188">
        <f>SUM(BK134:BK139)</f>
        <v>0</v>
      </c>
    </row>
    <row r="134" spans="1:65" s="2" customFormat="1" ht="16.5" customHeight="1" x14ac:dyDescent="0.2">
      <c r="A134" s="34"/>
      <c r="B134" s="35"/>
      <c r="C134" s="191" t="s">
        <v>195</v>
      </c>
      <c r="D134" s="191" t="s">
        <v>153</v>
      </c>
      <c r="E134" s="192" t="s">
        <v>1284</v>
      </c>
      <c r="F134" s="193" t="s">
        <v>1285</v>
      </c>
      <c r="G134" s="194" t="s">
        <v>283</v>
      </c>
      <c r="H134" s="195">
        <v>20</v>
      </c>
      <c r="I134" s="196"/>
      <c r="J134" s="197">
        <f>ROUND(I134*H134,2)</f>
        <v>0</v>
      </c>
      <c r="K134" s="193" t="s">
        <v>1</v>
      </c>
      <c r="L134" s="39"/>
      <c r="M134" s="198" t="s">
        <v>1</v>
      </c>
      <c r="N134" s="199" t="s">
        <v>42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158</v>
      </c>
      <c r="AT134" s="202" t="s">
        <v>153</v>
      </c>
      <c r="AU134" s="202" t="s">
        <v>86</v>
      </c>
      <c r="AY134" s="17" t="s">
        <v>151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84</v>
      </c>
      <c r="BK134" s="203">
        <f>ROUND(I134*H134,2)</f>
        <v>0</v>
      </c>
      <c r="BL134" s="17" t="s">
        <v>158</v>
      </c>
      <c r="BM134" s="202" t="s">
        <v>237</v>
      </c>
    </row>
    <row r="135" spans="1:65" s="2" customFormat="1" ht="11.25" x14ac:dyDescent="0.2">
      <c r="A135" s="34"/>
      <c r="B135" s="35"/>
      <c r="C135" s="36"/>
      <c r="D135" s="204" t="s">
        <v>160</v>
      </c>
      <c r="E135" s="36"/>
      <c r="F135" s="205" t="s">
        <v>1285</v>
      </c>
      <c r="G135" s="36"/>
      <c r="H135" s="36"/>
      <c r="I135" s="206"/>
      <c r="J135" s="36"/>
      <c r="K135" s="36"/>
      <c r="L135" s="39"/>
      <c r="M135" s="207"/>
      <c r="N135" s="20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160</v>
      </c>
      <c r="AU135" s="17" t="s">
        <v>86</v>
      </c>
    </row>
    <row r="136" spans="1:65" s="2" customFormat="1" ht="16.5" customHeight="1" x14ac:dyDescent="0.2">
      <c r="A136" s="34"/>
      <c r="B136" s="35"/>
      <c r="C136" s="191" t="s">
        <v>206</v>
      </c>
      <c r="D136" s="191" t="s">
        <v>153</v>
      </c>
      <c r="E136" s="192" t="s">
        <v>1286</v>
      </c>
      <c r="F136" s="193" t="s">
        <v>1287</v>
      </c>
      <c r="G136" s="194" t="s">
        <v>283</v>
      </c>
      <c r="H136" s="195">
        <v>10</v>
      </c>
      <c r="I136" s="196"/>
      <c r="J136" s="197">
        <f>ROUND(I136*H136,2)</f>
        <v>0</v>
      </c>
      <c r="K136" s="193" t="s">
        <v>1</v>
      </c>
      <c r="L136" s="39"/>
      <c r="M136" s="198" t="s">
        <v>1</v>
      </c>
      <c r="N136" s="199" t="s">
        <v>42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158</v>
      </c>
      <c r="AT136" s="202" t="s">
        <v>153</v>
      </c>
      <c r="AU136" s="202" t="s">
        <v>86</v>
      </c>
      <c r="AY136" s="17" t="s">
        <v>151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84</v>
      </c>
      <c r="BK136" s="203">
        <f>ROUND(I136*H136,2)</f>
        <v>0</v>
      </c>
      <c r="BL136" s="17" t="s">
        <v>158</v>
      </c>
      <c r="BM136" s="202" t="s">
        <v>248</v>
      </c>
    </row>
    <row r="137" spans="1:65" s="2" customFormat="1" ht="11.25" x14ac:dyDescent="0.2">
      <c r="A137" s="34"/>
      <c r="B137" s="35"/>
      <c r="C137" s="36"/>
      <c r="D137" s="204" t="s">
        <v>160</v>
      </c>
      <c r="E137" s="36"/>
      <c r="F137" s="205" t="s">
        <v>1287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160</v>
      </c>
      <c r="AU137" s="17" t="s">
        <v>86</v>
      </c>
    </row>
    <row r="138" spans="1:65" s="2" customFormat="1" ht="16.5" customHeight="1" x14ac:dyDescent="0.2">
      <c r="A138" s="34"/>
      <c r="B138" s="35"/>
      <c r="C138" s="191" t="s">
        <v>211</v>
      </c>
      <c r="D138" s="191" t="s">
        <v>153</v>
      </c>
      <c r="E138" s="192" t="s">
        <v>1288</v>
      </c>
      <c r="F138" s="193" t="s">
        <v>1289</v>
      </c>
      <c r="G138" s="194" t="s">
        <v>1251</v>
      </c>
      <c r="H138" s="195">
        <v>1</v>
      </c>
      <c r="I138" s="196"/>
      <c r="J138" s="197">
        <f>ROUND(I138*H138,2)</f>
        <v>0</v>
      </c>
      <c r="K138" s="193" t="s">
        <v>1</v>
      </c>
      <c r="L138" s="39"/>
      <c r="M138" s="198" t="s">
        <v>1</v>
      </c>
      <c r="N138" s="199" t="s">
        <v>42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158</v>
      </c>
      <c r="AT138" s="202" t="s">
        <v>153</v>
      </c>
      <c r="AU138" s="202" t="s">
        <v>86</v>
      </c>
      <c r="AY138" s="17" t="s">
        <v>151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84</v>
      </c>
      <c r="BK138" s="203">
        <f>ROUND(I138*H138,2)</f>
        <v>0</v>
      </c>
      <c r="BL138" s="17" t="s">
        <v>158</v>
      </c>
      <c r="BM138" s="202" t="s">
        <v>265</v>
      </c>
    </row>
    <row r="139" spans="1:65" s="2" customFormat="1" ht="11.25" x14ac:dyDescent="0.2">
      <c r="A139" s="34"/>
      <c r="B139" s="35"/>
      <c r="C139" s="36"/>
      <c r="D139" s="204" t="s">
        <v>160</v>
      </c>
      <c r="E139" s="36"/>
      <c r="F139" s="205" t="s">
        <v>1289</v>
      </c>
      <c r="G139" s="36"/>
      <c r="H139" s="36"/>
      <c r="I139" s="206"/>
      <c r="J139" s="36"/>
      <c r="K139" s="36"/>
      <c r="L139" s="39"/>
      <c r="M139" s="207"/>
      <c r="N139" s="208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160</v>
      </c>
      <c r="AU139" s="17" t="s">
        <v>86</v>
      </c>
    </row>
    <row r="140" spans="1:65" s="12" customFormat="1" ht="22.9" customHeight="1" x14ac:dyDescent="0.2">
      <c r="B140" s="175"/>
      <c r="C140" s="176"/>
      <c r="D140" s="177" t="s">
        <v>76</v>
      </c>
      <c r="E140" s="189" t="s">
        <v>1218</v>
      </c>
      <c r="F140" s="189" t="s">
        <v>1290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SUM(P141:P148)</f>
        <v>0</v>
      </c>
      <c r="Q140" s="183"/>
      <c r="R140" s="184">
        <f>SUM(R141:R148)</f>
        <v>0</v>
      </c>
      <c r="S140" s="183"/>
      <c r="T140" s="185">
        <f>SUM(T141:T148)</f>
        <v>0</v>
      </c>
      <c r="AR140" s="186" t="s">
        <v>84</v>
      </c>
      <c r="AT140" s="187" t="s">
        <v>76</v>
      </c>
      <c r="AU140" s="187" t="s">
        <v>84</v>
      </c>
      <c r="AY140" s="186" t="s">
        <v>151</v>
      </c>
      <c r="BK140" s="188">
        <f>SUM(BK141:BK148)</f>
        <v>0</v>
      </c>
    </row>
    <row r="141" spans="1:65" s="2" customFormat="1" ht="16.5" customHeight="1" x14ac:dyDescent="0.2">
      <c r="A141" s="34"/>
      <c r="B141" s="35"/>
      <c r="C141" s="191" t="s">
        <v>221</v>
      </c>
      <c r="D141" s="191" t="s">
        <v>153</v>
      </c>
      <c r="E141" s="192" t="s">
        <v>1291</v>
      </c>
      <c r="F141" s="193" t="s">
        <v>1292</v>
      </c>
      <c r="G141" s="194" t="s">
        <v>1204</v>
      </c>
      <c r="H141" s="195">
        <v>1</v>
      </c>
      <c r="I141" s="196"/>
      <c r="J141" s="197">
        <f>ROUND(I141*H141,2)</f>
        <v>0</v>
      </c>
      <c r="K141" s="193" t="s">
        <v>1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158</v>
      </c>
      <c r="AT141" s="202" t="s">
        <v>153</v>
      </c>
      <c r="AU141" s="202" t="s">
        <v>86</v>
      </c>
      <c r="AY141" s="17" t="s">
        <v>151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158</v>
      </c>
      <c r="BM141" s="202" t="s">
        <v>276</v>
      </c>
    </row>
    <row r="142" spans="1:65" s="2" customFormat="1" ht="11.25" x14ac:dyDescent="0.2">
      <c r="A142" s="34"/>
      <c r="B142" s="35"/>
      <c r="C142" s="36"/>
      <c r="D142" s="204" t="s">
        <v>160</v>
      </c>
      <c r="E142" s="36"/>
      <c r="F142" s="205" t="s">
        <v>1292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160</v>
      </c>
      <c r="AU142" s="17" t="s">
        <v>86</v>
      </c>
    </row>
    <row r="143" spans="1:65" s="2" customFormat="1" ht="16.5" customHeight="1" x14ac:dyDescent="0.2">
      <c r="A143" s="34"/>
      <c r="B143" s="35"/>
      <c r="C143" s="191" t="s">
        <v>232</v>
      </c>
      <c r="D143" s="191" t="s">
        <v>153</v>
      </c>
      <c r="E143" s="192" t="s">
        <v>1293</v>
      </c>
      <c r="F143" s="193" t="s">
        <v>1294</v>
      </c>
      <c r="G143" s="194" t="s">
        <v>1295</v>
      </c>
      <c r="H143" s="195">
        <v>8</v>
      </c>
      <c r="I143" s="196"/>
      <c r="J143" s="197">
        <f>ROUND(I143*H143,2)</f>
        <v>0</v>
      </c>
      <c r="K143" s="193" t="s">
        <v>1</v>
      </c>
      <c r="L143" s="39"/>
      <c r="M143" s="198" t="s">
        <v>1</v>
      </c>
      <c r="N143" s="199" t="s">
        <v>42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158</v>
      </c>
      <c r="AT143" s="202" t="s">
        <v>153</v>
      </c>
      <c r="AU143" s="202" t="s">
        <v>86</v>
      </c>
      <c r="AY143" s="17" t="s">
        <v>151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84</v>
      </c>
      <c r="BK143" s="203">
        <f>ROUND(I143*H143,2)</f>
        <v>0</v>
      </c>
      <c r="BL143" s="17" t="s">
        <v>158</v>
      </c>
      <c r="BM143" s="202" t="s">
        <v>292</v>
      </c>
    </row>
    <row r="144" spans="1:65" s="2" customFormat="1" ht="11.25" x14ac:dyDescent="0.2">
      <c r="A144" s="34"/>
      <c r="B144" s="35"/>
      <c r="C144" s="36"/>
      <c r="D144" s="204" t="s">
        <v>160</v>
      </c>
      <c r="E144" s="36"/>
      <c r="F144" s="205" t="s">
        <v>1294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160</v>
      </c>
      <c r="AU144" s="17" t="s">
        <v>86</v>
      </c>
    </row>
    <row r="145" spans="1:65" s="2" customFormat="1" ht="16.5" customHeight="1" x14ac:dyDescent="0.2">
      <c r="A145" s="34"/>
      <c r="B145" s="35"/>
      <c r="C145" s="191" t="s">
        <v>237</v>
      </c>
      <c r="D145" s="191" t="s">
        <v>153</v>
      </c>
      <c r="E145" s="192" t="s">
        <v>1296</v>
      </c>
      <c r="F145" s="193" t="s">
        <v>1297</v>
      </c>
      <c r="G145" s="194" t="s">
        <v>1204</v>
      </c>
      <c r="H145" s="195">
        <v>1</v>
      </c>
      <c r="I145" s="196"/>
      <c r="J145" s="197">
        <f>ROUND(I145*H145,2)</f>
        <v>0</v>
      </c>
      <c r="K145" s="193" t="s">
        <v>1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153</v>
      </c>
      <c r="AU145" s="202" t="s">
        <v>86</v>
      </c>
      <c r="AY145" s="17" t="s">
        <v>151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158</v>
      </c>
      <c r="BM145" s="202" t="s">
        <v>308</v>
      </c>
    </row>
    <row r="146" spans="1:65" s="2" customFormat="1" ht="11.25" x14ac:dyDescent="0.2">
      <c r="A146" s="34"/>
      <c r="B146" s="35"/>
      <c r="C146" s="36"/>
      <c r="D146" s="204" t="s">
        <v>160</v>
      </c>
      <c r="E146" s="36"/>
      <c r="F146" s="205" t="s">
        <v>1297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160</v>
      </c>
      <c r="AU146" s="17" t="s">
        <v>86</v>
      </c>
    </row>
    <row r="147" spans="1:65" s="2" customFormat="1" ht="16.5" customHeight="1" x14ac:dyDescent="0.2">
      <c r="A147" s="34"/>
      <c r="B147" s="35"/>
      <c r="C147" s="191" t="s">
        <v>242</v>
      </c>
      <c r="D147" s="191" t="s">
        <v>153</v>
      </c>
      <c r="E147" s="192" t="s">
        <v>1298</v>
      </c>
      <c r="F147" s="193" t="s">
        <v>1299</v>
      </c>
      <c r="G147" s="194" t="s">
        <v>1204</v>
      </c>
      <c r="H147" s="195">
        <v>1</v>
      </c>
      <c r="I147" s="196"/>
      <c r="J147" s="197">
        <f>ROUND(I147*H147,2)</f>
        <v>0</v>
      </c>
      <c r="K147" s="193" t="s">
        <v>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158</v>
      </c>
      <c r="AT147" s="202" t="s">
        <v>153</v>
      </c>
      <c r="AU147" s="202" t="s">
        <v>86</v>
      </c>
      <c r="AY147" s="17" t="s">
        <v>151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158</v>
      </c>
      <c r="BM147" s="202" t="s">
        <v>323</v>
      </c>
    </row>
    <row r="148" spans="1:65" s="2" customFormat="1" ht="11.25" x14ac:dyDescent="0.2">
      <c r="A148" s="34"/>
      <c r="B148" s="35"/>
      <c r="C148" s="36"/>
      <c r="D148" s="204" t="s">
        <v>160</v>
      </c>
      <c r="E148" s="36"/>
      <c r="F148" s="205" t="s">
        <v>1299</v>
      </c>
      <c r="G148" s="36"/>
      <c r="H148" s="36"/>
      <c r="I148" s="206"/>
      <c r="J148" s="36"/>
      <c r="K148" s="36"/>
      <c r="L148" s="39"/>
      <c r="M148" s="255"/>
      <c r="N148" s="256"/>
      <c r="O148" s="257"/>
      <c r="P148" s="257"/>
      <c r="Q148" s="257"/>
      <c r="R148" s="257"/>
      <c r="S148" s="257"/>
      <c r="T148" s="25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160</v>
      </c>
      <c r="AU148" s="17" t="s">
        <v>86</v>
      </c>
    </row>
    <row r="149" spans="1:65" s="2" customFormat="1" ht="6.95" customHeight="1" x14ac:dyDescent="0.2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algorithmName="SHA-512" hashValue="pFVpYgGBJH0jkjs495Sf8OddUFl4E3tn+m3DOuVNJ+LosbO4J3i2/7jOuRe29CrrUpMIs4rt73t2o9CDht5kFg==" saltValue="HkiNu0Wra7JlWOYOXrFUDcTfxDKfROA78Qpgml6mmXKXkFalDzSDb1RUC0zsEFrKl1a4tyfCPpHcjVolJW+A4Q==" spinCount="100000" sheet="1" objects="1" scenarios="1" formatColumns="0" formatRows="0" autoFilter="0"/>
  <autoFilter ref="C120:K148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9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106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1300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34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tr">
        <f>IF('Rekapitulace stavby'!E11="","",'Rekapitulace stavby'!E11)</f>
        <v>SNEO, a.s.</v>
      </c>
      <c r="F15" s="34"/>
      <c r="G15" s="34"/>
      <c r="H15" s="34"/>
      <c r="I15" s="119" t="s">
        <v>27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tr">
        <f>IF('Rekapitulace stavby'!E17="","",'Rekapitulace stavby'!E17)</f>
        <v>Hlaváček – architekti, s.r.o.</v>
      </c>
      <c r="F21" s="34"/>
      <c r="G21" s="34"/>
      <c r="H21" s="34"/>
      <c r="I21" s="119" t="s">
        <v>27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ROUND((SUM(BE117:BE158)),  2)</f>
        <v>0</v>
      </c>
      <c r="G33" s="34"/>
      <c r="H33" s="34"/>
      <c r="I33" s="130">
        <v>0.21</v>
      </c>
      <c r="J33" s="129">
        <f>ROUND(((SUM(BE117:BE158))*I33),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ROUND((SUM(BF117:BF158)),  2)</f>
        <v>0</v>
      </c>
      <c r="G34" s="34"/>
      <c r="H34" s="34"/>
      <c r="I34" s="130">
        <v>0.15</v>
      </c>
      <c r="J34" s="129">
        <f>ROUND(((SUM(BF117:BF158))*I34),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ROUND((SUM(BG117:BG158)),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ROUND((SUM(BH117:BH158)),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ROUND((SUM(BI117:BI158)),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SO.07 - Slaboproudé rozvody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1301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 x14ac:dyDescent="0.2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 x14ac:dyDescent="0.2">
      <c r="A104" s="34"/>
      <c r="B104" s="35"/>
      <c r="C104" s="23" t="s">
        <v>136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 x14ac:dyDescent="0.2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 x14ac:dyDescent="0.2">
      <c r="A107" s="34"/>
      <c r="B107" s="35"/>
      <c r="C107" s="36"/>
      <c r="D107" s="36"/>
      <c r="E107" s="311" t="str">
        <f>E7</f>
        <v>Úprava plochy ve vnitrobloku domu Dr. Zikmunda Wintra 432/8</v>
      </c>
      <c r="F107" s="312"/>
      <c r="G107" s="312"/>
      <c r="H107" s="312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111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259" t="str">
        <f>E9</f>
        <v>SO.07 - Slaboproudé rozvody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1. 11. 2021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 x14ac:dyDescent="0.2">
      <c r="A113" s="34"/>
      <c r="B113" s="35"/>
      <c r="C113" s="29" t="s">
        <v>24</v>
      </c>
      <c r="D113" s="36"/>
      <c r="E113" s="36"/>
      <c r="F113" s="27" t="str">
        <f>E15</f>
        <v>SNEO, a.s.</v>
      </c>
      <c r="G113" s="36"/>
      <c r="H113" s="36"/>
      <c r="I113" s="29" t="s">
        <v>30</v>
      </c>
      <c r="J113" s="32" t="str">
        <f>E21</f>
        <v>Hlaváček – architekti, s.r.o.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 x14ac:dyDescent="0.2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33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 x14ac:dyDescent="0.2">
      <c r="A116" s="164"/>
      <c r="B116" s="165"/>
      <c r="C116" s="166" t="s">
        <v>137</v>
      </c>
      <c r="D116" s="167" t="s">
        <v>62</v>
      </c>
      <c r="E116" s="167" t="s">
        <v>58</v>
      </c>
      <c r="F116" s="167" t="s">
        <v>59</v>
      </c>
      <c r="G116" s="167" t="s">
        <v>138</v>
      </c>
      <c r="H116" s="167" t="s">
        <v>139</v>
      </c>
      <c r="I116" s="167" t="s">
        <v>140</v>
      </c>
      <c r="J116" s="167" t="s">
        <v>117</v>
      </c>
      <c r="K116" s="168" t="s">
        <v>141</v>
      </c>
      <c r="L116" s="169"/>
      <c r="M116" s="75" t="s">
        <v>1</v>
      </c>
      <c r="N116" s="76" t="s">
        <v>41</v>
      </c>
      <c r="O116" s="76" t="s">
        <v>142</v>
      </c>
      <c r="P116" s="76" t="s">
        <v>143</v>
      </c>
      <c r="Q116" s="76" t="s">
        <v>144</v>
      </c>
      <c r="R116" s="76" t="s">
        <v>145</v>
      </c>
      <c r="S116" s="76" t="s">
        <v>146</v>
      </c>
      <c r="T116" s="77" t="s">
        <v>147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 x14ac:dyDescent="0.25">
      <c r="A117" s="34"/>
      <c r="B117" s="35"/>
      <c r="C117" s="82" t="s">
        <v>148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119</v>
      </c>
      <c r="BK117" s="174">
        <f>BK118</f>
        <v>0</v>
      </c>
    </row>
    <row r="118" spans="1:65" s="12" customFormat="1" ht="25.9" customHeight="1" x14ac:dyDescent="0.2">
      <c r="B118" s="175"/>
      <c r="C118" s="176"/>
      <c r="D118" s="177" t="s">
        <v>76</v>
      </c>
      <c r="E118" s="178" t="s">
        <v>1147</v>
      </c>
      <c r="F118" s="178" t="s">
        <v>1302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SUM(P119:P158)</f>
        <v>0</v>
      </c>
      <c r="Q118" s="183"/>
      <c r="R118" s="184">
        <f>SUM(R119:R158)</f>
        <v>0</v>
      </c>
      <c r="S118" s="183"/>
      <c r="T118" s="185">
        <f>SUM(T119:T158)</f>
        <v>0</v>
      </c>
      <c r="AR118" s="186" t="s">
        <v>84</v>
      </c>
      <c r="AT118" s="187" t="s">
        <v>76</v>
      </c>
      <c r="AU118" s="187" t="s">
        <v>77</v>
      </c>
      <c r="AY118" s="186" t="s">
        <v>151</v>
      </c>
      <c r="BK118" s="188">
        <f>SUM(BK119:BK158)</f>
        <v>0</v>
      </c>
    </row>
    <row r="119" spans="1:65" s="2" customFormat="1" ht="24.2" customHeight="1" x14ac:dyDescent="0.2">
      <c r="A119" s="34"/>
      <c r="B119" s="35"/>
      <c r="C119" s="191" t="s">
        <v>84</v>
      </c>
      <c r="D119" s="191" t="s">
        <v>153</v>
      </c>
      <c r="E119" s="192" t="s">
        <v>1303</v>
      </c>
      <c r="F119" s="193" t="s">
        <v>1304</v>
      </c>
      <c r="G119" s="194" t="s">
        <v>1251</v>
      </c>
      <c r="H119" s="195">
        <v>1</v>
      </c>
      <c r="I119" s="196"/>
      <c r="J119" s="197">
        <f>ROUND(I119*H119,2)</f>
        <v>0</v>
      </c>
      <c r="K119" s="193" t="s">
        <v>1</v>
      </c>
      <c r="L119" s="39"/>
      <c r="M119" s="198" t="s">
        <v>1</v>
      </c>
      <c r="N119" s="199" t="s">
        <v>42</v>
      </c>
      <c r="O119" s="7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2" t="s">
        <v>158</v>
      </c>
      <c r="AT119" s="202" t="s">
        <v>153</v>
      </c>
      <c r="AU119" s="202" t="s">
        <v>84</v>
      </c>
      <c r="AY119" s="17" t="s">
        <v>151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7" t="s">
        <v>84</v>
      </c>
      <c r="BK119" s="203">
        <f>ROUND(I119*H119,2)</f>
        <v>0</v>
      </c>
      <c r="BL119" s="17" t="s">
        <v>158</v>
      </c>
      <c r="BM119" s="202" t="s">
        <v>86</v>
      </c>
    </row>
    <row r="120" spans="1:65" s="2" customFormat="1" ht="19.5" x14ac:dyDescent="0.2">
      <c r="A120" s="34"/>
      <c r="B120" s="35"/>
      <c r="C120" s="36"/>
      <c r="D120" s="204" t="s">
        <v>160</v>
      </c>
      <c r="E120" s="36"/>
      <c r="F120" s="205" t="s">
        <v>1304</v>
      </c>
      <c r="G120" s="36"/>
      <c r="H120" s="36"/>
      <c r="I120" s="206"/>
      <c r="J120" s="36"/>
      <c r="K120" s="36"/>
      <c r="L120" s="39"/>
      <c r="M120" s="207"/>
      <c r="N120" s="208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160</v>
      </c>
      <c r="AU120" s="17" t="s">
        <v>84</v>
      </c>
    </row>
    <row r="121" spans="1:65" s="2" customFormat="1" ht="16.5" customHeight="1" x14ac:dyDescent="0.2">
      <c r="A121" s="34"/>
      <c r="B121" s="35"/>
      <c r="C121" s="191" t="s">
        <v>86</v>
      </c>
      <c r="D121" s="191" t="s">
        <v>153</v>
      </c>
      <c r="E121" s="192" t="s">
        <v>1305</v>
      </c>
      <c r="F121" s="193" t="s">
        <v>1306</v>
      </c>
      <c r="G121" s="194" t="s">
        <v>1251</v>
      </c>
      <c r="H121" s="195">
        <v>4</v>
      </c>
      <c r="I121" s="196"/>
      <c r="J121" s="197">
        <f>ROUND(I121*H121,2)</f>
        <v>0</v>
      </c>
      <c r="K121" s="193" t="s">
        <v>1</v>
      </c>
      <c r="L121" s="39"/>
      <c r="M121" s="198" t="s">
        <v>1</v>
      </c>
      <c r="N121" s="199" t="s">
        <v>42</v>
      </c>
      <c r="O121" s="71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2" t="s">
        <v>158</v>
      </c>
      <c r="AT121" s="202" t="s">
        <v>153</v>
      </c>
      <c r="AU121" s="202" t="s">
        <v>84</v>
      </c>
      <c r="AY121" s="17" t="s">
        <v>151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7" t="s">
        <v>84</v>
      </c>
      <c r="BK121" s="203">
        <f>ROUND(I121*H121,2)</f>
        <v>0</v>
      </c>
      <c r="BL121" s="17" t="s">
        <v>158</v>
      </c>
      <c r="BM121" s="202" t="s">
        <v>158</v>
      </c>
    </row>
    <row r="122" spans="1:65" s="2" customFormat="1" ht="11.25" x14ac:dyDescent="0.2">
      <c r="A122" s="34"/>
      <c r="B122" s="35"/>
      <c r="C122" s="36"/>
      <c r="D122" s="204" t="s">
        <v>160</v>
      </c>
      <c r="E122" s="36"/>
      <c r="F122" s="205" t="s">
        <v>1306</v>
      </c>
      <c r="G122" s="36"/>
      <c r="H122" s="36"/>
      <c r="I122" s="206"/>
      <c r="J122" s="36"/>
      <c r="K122" s="36"/>
      <c r="L122" s="39"/>
      <c r="M122" s="207"/>
      <c r="N122" s="208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160</v>
      </c>
      <c r="AU122" s="17" t="s">
        <v>84</v>
      </c>
    </row>
    <row r="123" spans="1:65" s="2" customFormat="1" ht="16.5" customHeight="1" x14ac:dyDescent="0.2">
      <c r="A123" s="34"/>
      <c r="B123" s="35"/>
      <c r="C123" s="191" t="s">
        <v>176</v>
      </c>
      <c r="D123" s="191" t="s">
        <v>153</v>
      </c>
      <c r="E123" s="192" t="s">
        <v>1307</v>
      </c>
      <c r="F123" s="193" t="s">
        <v>1308</v>
      </c>
      <c r="G123" s="194" t="s">
        <v>1251</v>
      </c>
      <c r="H123" s="195">
        <v>2</v>
      </c>
      <c r="I123" s="196"/>
      <c r="J123" s="197">
        <f>ROUND(I123*H123,2)</f>
        <v>0</v>
      </c>
      <c r="K123" s="193" t="s">
        <v>1</v>
      </c>
      <c r="L123" s="39"/>
      <c r="M123" s="198" t="s">
        <v>1</v>
      </c>
      <c r="N123" s="199" t="s">
        <v>42</v>
      </c>
      <c r="O123" s="7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158</v>
      </c>
      <c r="AT123" s="202" t="s">
        <v>153</v>
      </c>
      <c r="AU123" s="202" t="s">
        <v>84</v>
      </c>
      <c r="AY123" s="17" t="s">
        <v>151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84</v>
      </c>
      <c r="BK123" s="203">
        <f>ROUND(I123*H123,2)</f>
        <v>0</v>
      </c>
      <c r="BL123" s="17" t="s">
        <v>158</v>
      </c>
      <c r="BM123" s="202" t="s">
        <v>206</v>
      </c>
    </row>
    <row r="124" spans="1:65" s="2" customFormat="1" ht="11.25" x14ac:dyDescent="0.2">
      <c r="A124" s="34"/>
      <c r="B124" s="35"/>
      <c r="C124" s="36"/>
      <c r="D124" s="204" t="s">
        <v>160</v>
      </c>
      <c r="E124" s="36"/>
      <c r="F124" s="205" t="s">
        <v>1308</v>
      </c>
      <c r="G124" s="36"/>
      <c r="H124" s="36"/>
      <c r="I124" s="206"/>
      <c r="J124" s="36"/>
      <c r="K124" s="36"/>
      <c r="L124" s="39"/>
      <c r="M124" s="207"/>
      <c r="N124" s="208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160</v>
      </c>
      <c r="AU124" s="17" t="s">
        <v>84</v>
      </c>
    </row>
    <row r="125" spans="1:65" s="2" customFormat="1" ht="16.5" customHeight="1" x14ac:dyDescent="0.2">
      <c r="A125" s="34"/>
      <c r="B125" s="35"/>
      <c r="C125" s="191" t="s">
        <v>158</v>
      </c>
      <c r="D125" s="191" t="s">
        <v>153</v>
      </c>
      <c r="E125" s="192" t="s">
        <v>1309</v>
      </c>
      <c r="F125" s="193" t="s">
        <v>1310</v>
      </c>
      <c r="G125" s="194" t="s">
        <v>1251</v>
      </c>
      <c r="H125" s="195">
        <v>4</v>
      </c>
      <c r="I125" s="196"/>
      <c r="J125" s="197">
        <f>ROUND(I125*H125,2)</f>
        <v>0</v>
      </c>
      <c r="K125" s="193" t="s">
        <v>1</v>
      </c>
      <c r="L125" s="39"/>
      <c r="M125" s="198" t="s">
        <v>1</v>
      </c>
      <c r="N125" s="199" t="s">
        <v>42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158</v>
      </c>
      <c r="AT125" s="202" t="s">
        <v>153</v>
      </c>
      <c r="AU125" s="202" t="s">
        <v>84</v>
      </c>
      <c r="AY125" s="17" t="s">
        <v>151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84</v>
      </c>
      <c r="BK125" s="203">
        <f>ROUND(I125*H125,2)</f>
        <v>0</v>
      </c>
      <c r="BL125" s="17" t="s">
        <v>158</v>
      </c>
      <c r="BM125" s="202" t="s">
        <v>221</v>
      </c>
    </row>
    <row r="126" spans="1:65" s="2" customFormat="1" ht="11.25" x14ac:dyDescent="0.2">
      <c r="A126" s="34"/>
      <c r="B126" s="35"/>
      <c r="C126" s="36"/>
      <c r="D126" s="204" t="s">
        <v>160</v>
      </c>
      <c r="E126" s="36"/>
      <c r="F126" s="205" t="s">
        <v>1310</v>
      </c>
      <c r="G126" s="36"/>
      <c r="H126" s="36"/>
      <c r="I126" s="206"/>
      <c r="J126" s="36"/>
      <c r="K126" s="36"/>
      <c r="L126" s="39"/>
      <c r="M126" s="207"/>
      <c r="N126" s="208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160</v>
      </c>
      <c r="AU126" s="17" t="s">
        <v>84</v>
      </c>
    </row>
    <row r="127" spans="1:65" s="2" customFormat="1" ht="16.5" customHeight="1" x14ac:dyDescent="0.2">
      <c r="A127" s="34"/>
      <c r="B127" s="35"/>
      <c r="C127" s="191" t="s">
        <v>195</v>
      </c>
      <c r="D127" s="191" t="s">
        <v>153</v>
      </c>
      <c r="E127" s="192" t="s">
        <v>1311</v>
      </c>
      <c r="F127" s="193" t="s">
        <v>1312</v>
      </c>
      <c r="G127" s="194" t="s">
        <v>283</v>
      </c>
      <c r="H127" s="195">
        <v>80</v>
      </c>
      <c r="I127" s="196"/>
      <c r="J127" s="197">
        <f>ROUND(I127*H127,2)</f>
        <v>0</v>
      </c>
      <c r="K127" s="193" t="s">
        <v>1</v>
      </c>
      <c r="L127" s="39"/>
      <c r="M127" s="198" t="s">
        <v>1</v>
      </c>
      <c r="N127" s="199" t="s">
        <v>42</v>
      </c>
      <c r="O127" s="7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2" t="s">
        <v>158</v>
      </c>
      <c r="AT127" s="202" t="s">
        <v>153</v>
      </c>
      <c r="AU127" s="202" t="s">
        <v>84</v>
      </c>
      <c r="AY127" s="17" t="s">
        <v>151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84</v>
      </c>
      <c r="BK127" s="203">
        <f>ROUND(I127*H127,2)</f>
        <v>0</v>
      </c>
      <c r="BL127" s="17" t="s">
        <v>158</v>
      </c>
      <c r="BM127" s="202" t="s">
        <v>237</v>
      </c>
    </row>
    <row r="128" spans="1:65" s="2" customFormat="1" ht="11.25" x14ac:dyDescent="0.2">
      <c r="A128" s="34"/>
      <c r="B128" s="35"/>
      <c r="C128" s="36"/>
      <c r="D128" s="204" t="s">
        <v>160</v>
      </c>
      <c r="E128" s="36"/>
      <c r="F128" s="205" t="s">
        <v>1312</v>
      </c>
      <c r="G128" s="36"/>
      <c r="H128" s="36"/>
      <c r="I128" s="206"/>
      <c r="J128" s="36"/>
      <c r="K128" s="36"/>
      <c r="L128" s="39"/>
      <c r="M128" s="207"/>
      <c r="N128" s="208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160</v>
      </c>
      <c r="AU128" s="17" t="s">
        <v>84</v>
      </c>
    </row>
    <row r="129" spans="1:65" s="2" customFormat="1" ht="16.5" customHeight="1" x14ac:dyDescent="0.2">
      <c r="A129" s="34"/>
      <c r="B129" s="35"/>
      <c r="C129" s="191" t="s">
        <v>206</v>
      </c>
      <c r="D129" s="191" t="s">
        <v>153</v>
      </c>
      <c r="E129" s="192" t="s">
        <v>1313</v>
      </c>
      <c r="F129" s="193" t="s">
        <v>1314</v>
      </c>
      <c r="G129" s="194" t="s">
        <v>1251</v>
      </c>
      <c r="H129" s="195">
        <v>4</v>
      </c>
      <c r="I129" s="196"/>
      <c r="J129" s="197">
        <f>ROUND(I129*H129,2)</f>
        <v>0</v>
      </c>
      <c r="K129" s="193" t="s">
        <v>1</v>
      </c>
      <c r="L129" s="39"/>
      <c r="M129" s="198" t="s">
        <v>1</v>
      </c>
      <c r="N129" s="199" t="s">
        <v>42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158</v>
      </c>
      <c r="AT129" s="202" t="s">
        <v>153</v>
      </c>
      <c r="AU129" s="202" t="s">
        <v>84</v>
      </c>
      <c r="AY129" s="17" t="s">
        <v>151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84</v>
      </c>
      <c r="BK129" s="203">
        <f>ROUND(I129*H129,2)</f>
        <v>0</v>
      </c>
      <c r="BL129" s="17" t="s">
        <v>158</v>
      </c>
      <c r="BM129" s="202" t="s">
        <v>248</v>
      </c>
    </row>
    <row r="130" spans="1:65" s="2" customFormat="1" ht="11.25" x14ac:dyDescent="0.2">
      <c r="A130" s="34"/>
      <c r="B130" s="35"/>
      <c r="C130" s="36"/>
      <c r="D130" s="204" t="s">
        <v>160</v>
      </c>
      <c r="E130" s="36"/>
      <c r="F130" s="205" t="s">
        <v>1314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160</v>
      </c>
      <c r="AU130" s="17" t="s">
        <v>84</v>
      </c>
    </row>
    <row r="131" spans="1:65" s="2" customFormat="1" ht="24.2" customHeight="1" x14ac:dyDescent="0.2">
      <c r="A131" s="34"/>
      <c r="B131" s="35"/>
      <c r="C131" s="191" t="s">
        <v>211</v>
      </c>
      <c r="D131" s="191" t="s">
        <v>153</v>
      </c>
      <c r="E131" s="192" t="s">
        <v>1315</v>
      </c>
      <c r="F131" s="193" t="s">
        <v>1316</v>
      </c>
      <c r="G131" s="194" t="s">
        <v>1251</v>
      </c>
      <c r="H131" s="195">
        <v>2</v>
      </c>
      <c r="I131" s="196"/>
      <c r="J131" s="197">
        <f>ROUND(I131*H131,2)</f>
        <v>0</v>
      </c>
      <c r="K131" s="193" t="s">
        <v>1</v>
      </c>
      <c r="L131" s="39"/>
      <c r="M131" s="198" t="s">
        <v>1</v>
      </c>
      <c r="N131" s="199" t="s">
        <v>42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158</v>
      </c>
      <c r="AT131" s="202" t="s">
        <v>153</v>
      </c>
      <c r="AU131" s="202" t="s">
        <v>84</v>
      </c>
      <c r="AY131" s="17" t="s">
        <v>151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84</v>
      </c>
      <c r="BK131" s="203">
        <f>ROUND(I131*H131,2)</f>
        <v>0</v>
      </c>
      <c r="BL131" s="17" t="s">
        <v>158</v>
      </c>
      <c r="BM131" s="202" t="s">
        <v>265</v>
      </c>
    </row>
    <row r="132" spans="1:65" s="2" customFormat="1" ht="19.5" x14ac:dyDescent="0.2">
      <c r="A132" s="34"/>
      <c r="B132" s="35"/>
      <c r="C132" s="36"/>
      <c r="D132" s="204" t="s">
        <v>160</v>
      </c>
      <c r="E132" s="36"/>
      <c r="F132" s="205" t="s">
        <v>1316</v>
      </c>
      <c r="G132" s="36"/>
      <c r="H132" s="36"/>
      <c r="I132" s="206"/>
      <c r="J132" s="36"/>
      <c r="K132" s="36"/>
      <c r="L132" s="39"/>
      <c r="M132" s="207"/>
      <c r="N132" s="208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160</v>
      </c>
      <c r="AU132" s="17" t="s">
        <v>84</v>
      </c>
    </row>
    <row r="133" spans="1:65" s="2" customFormat="1" ht="16.5" customHeight="1" x14ac:dyDescent="0.2">
      <c r="A133" s="34"/>
      <c r="B133" s="35"/>
      <c r="C133" s="191" t="s">
        <v>221</v>
      </c>
      <c r="D133" s="191" t="s">
        <v>153</v>
      </c>
      <c r="E133" s="192" t="s">
        <v>1317</v>
      </c>
      <c r="F133" s="193" t="s">
        <v>1318</v>
      </c>
      <c r="G133" s="194" t="s">
        <v>1251</v>
      </c>
      <c r="H133" s="195">
        <v>1</v>
      </c>
      <c r="I133" s="196"/>
      <c r="J133" s="197">
        <f>ROUND(I133*H133,2)</f>
        <v>0</v>
      </c>
      <c r="K133" s="193" t="s">
        <v>1</v>
      </c>
      <c r="L133" s="39"/>
      <c r="M133" s="198" t="s">
        <v>1</v>
      </c>
      <c r="N133" s="199" t="s">
        <v>42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158</v>
      </c>
      <c r="AT133" s="202" t="s">
        <v>153</v>
      </c>
      <c r="AU133" s="202" t="s">
        <v>84</v>
      </c>
      <c r="AY133" s="17" t="s">
        <v>151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84</v>
      </c>
      <c r="BK133" s="203">
        <f>ROUND(I133*H133,2)</f>
        <v>0</v>
      </c>
      <c r="BL133" s="17" t="s">
        <v>158</v>
      </c>
      <c r="BM133" s="202" t="s">
        <v>276</v>
      </c>
    </row>
    <row r="134" spans="1:65" s="2" customFormat="1" ht="11.25" x14ac:dyDescent="0.2">
      <c r="A134" s="34"/>
      <c r="B134" s="35"/>
      <c r="C134" s="36"/>
      <c r="D134" s="204" t="s">
        <v>160</v>
      </c>
      <c r="E134" s="36"/>
      <c r="F134" s="205" t="s">
        <v>1318</v>
      </c>
      <c r="G134" s="36"/>
      <c r="H134" s="36"/>
      <c r="I134" s="206"/>
      <c r="J134" s="36"/>
      <c r="K134" s="36"/>
      <c r="L134" s="39"/>
      <c r="M134" s="207"/>
      <c r="N134" s="208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160</v>
      </c>
      <c r="AU134" s="17" t="s">
        <v>84</v>
      </c>
    </row>
    <row r="135" spans="1:65" s="2" customFormat="1" ht="24.2" customHeight="1" x14ac:dyDescent="0.2">
      <c r="A135" s="34"/>
      <c r="B135" s="35"/>
      <c r="C135" s="191" t="s">
        <v>232</v>
      </c>
      <c r="D135" s="191" t="s">
        <v>153</v>
      </c>
      <c r="E135" s="192" t="s">
        <v>1319</v>
      </c>
      <c r="F135" s="193" t="s">
        <v>1320</v>
      </c>
      <c r="G135" s="194" t="s">
        <v>283</v>
      </c>
      <c r="H135" s="195">
        <v>25</v>
      </c>
      <c r="I135" s="196"/>
      <c r="J135" s="197">
        <f>ROUND(I135*H135,2)</f>
        <v>0</v>
      </c>
      <c r="K135" s="193" t="s">
        <v>1</v>
      </c>
      <c r="L135" s="39"/>
      <c r="M135" s="198" t="s">
        <v>1</v>
      </c>
      <c r="N135" s="199" t="s">
        <v>42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153</v>
      </c>
      <c r="AU135" s="202" t="s">
        <v>84</v>
      </c>
      <c r="AY135" s="17" t="s">
        <v>151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84</v>
      </c>
      <c r="BK135" s="203">
        <f>ROUND(I135*H135,2)</f>
        <v>0</v>
      </c>
      <c r="BL135" s="17" t="s">
        <v>158</v>
      </c>
      <c r="BM135" s="202" t="s">
        <v>292</v>
      </c>
    </row>
    <row r="136" spans="1:65" s="2" customFormat="1" ht="19.5" x14ac:dyDescent="0.2">
      <c r="A136" s="34"/>
      <c r="B136" s="35"/>
      <c r="C136" s="36"/>
      <c r="D136" s="204" t="s">
        <v>160</v>
      </c>
      <c r="E136" s="36"/>
      <c r="F136" s="205" t="s">
        <v>1320</v>
      </c>
      <c r="G136" s="36"/>
      <c r="H136" s="36"/>
      <c r="I136" s="206"/>
      <c r="J136" s="36"/>
      <c r="K136" s="36"/>
      <c r="L136" s="39"/>
      <c r="M136" s="207"/>
      <c r="N136" s="208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160</v>
      </c>
      <c r="AU136" s="17" t="s">
        <v>84</v>
      </c>
    </row>
    <row r="137" spans="1:65" s="2" customFormat="1" ht="21.75" customHeight="1" x14ac:dyDescent="0.2">
      <c r="A137" s="34"/>
      <c r="B137" s="35"/>
      <c r="C137" s="191" t="s">
        <v>237</v>
      </c>
      <c r="D137" s="191" t="s">
        <v>153</v>
      </c>
      <c r="E137" s="192" t="s">
        <v>1321</v>
      </c>
      <c r="F137" s="193" t="s">
        <v>1322</v>
      </c>
      <c r="G137" s="194" t="s">
        <v>1251</v>
      </c>
      <c r="H137" s="195">
        <v>2</v>
      </c>
      <c r="I137" s="196"/>
      <c r="J137" s="197">
        <f>ROUND(I137*H137,2)</f>
        <v>0</v>
      </c>
      <c r="K137" s="193" t="s">
        <v>1</v>
      </c>
      <c r="L137" s="39"/>
      <c r="M137" s="198" t="s">
        <v>1</v>
      </c>
      <c r="N137" s="199" t="s">
        <v>42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158</v>
      </c>
      <c r="AT137" s="202" t="s">
        <v>153</v>
      </c>
      <c r="AU137" s="202" t="s">
        <v>84</v>
      </c>
      <c r="AY137" s="17" t="s">
        <v>151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84</v>
      </c>
      <c r="BK137" s="203">
        <f>ROUND(I137*H137,2)</f>
        <v>0</v>
      </c>
      <c r="BL137" s="17" t="s">
        <v>158</v>
      </c>
      <c r="BM137" s="202" t="s">
        <v>308</v>
      </c>
    </row>
    <row r="138" spans="1:65" s="2" customFormat="1" ht="11.25" x14ac:dyDescent="0.2">
      <c r="A138" s="34"/>
      <c r="B138" s="35"/>
      <c r="C138" s="36"/>
      <c r="D138" s="204" t="s">
        <v>160</v>
      </c>
      <c r="E138" s="36"/>
      <c r="F138" s="205" t="s">
        <v>1322</v>
      </c>
      <c r="G138" s="36"/>
      <c r="H138" s="36"/>
      <c r="I138" s="206"/>
      <c r="J138" s="36"/>
      <c r="K138" s="36"/>
      <c r="L138" s="39"/>
      <c r="M138" s="207"/>
      <c r="N138" s="208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160</v>
      </c>
      <c r="AU138" s="17" t="s">
        <v>84</v>
      </c>
    </row>
    <row r="139" spans="1:65" s="2" customFormat="1" ht="16.5" customHeight="1" x14ac:dyDescent="0.2">
      <c r="A139" s="34"/>
      <c r="B139" s="35"/>
      <c r="C139" s="191" t="s">
        <v>242</v>
      </c>
      <c r="D139" s="191" t="s">
        <v>153</v>
      </c>
      <c r="E139" s="192" t="s">
        <v>1323</v>
      </c>
      <c r="F139" s="193" t="s">
        <v>1324</v>
      </c>
      <c r="G139" s="194" t="s">
        <v>283</v>
      </c>
      <c r="H139" s="195">
        <v>25</v>
      </c>
      <c r="I139" s="196"/>
      <c r="J139" s="197">
        <f>ROUND(I139*H139,2)</f>
        <v>0</v>
      </c>
      <c r="K139" s="193" t="s">
        <v>1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158</v>
      </c>
      <c r="AT139" s="202" t="s">
        <v>153</v>
      </c>
      <c r="AU139" s="202" t="s">
        <v>84</v>
      </c>
      <c r="AY139" s="17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158</v>
      </c>
      <c r="BM139" s="202" t="s">
        <v>323</v>
      </c>
    </row>
    <row r="140" spans="1:65" s="2" customFormat="1" ht="11.25" x14ac:dyDescent="0.2">
      <c r="A140" s="34"/>
      <c r="B140" s="35"/>
      <c r="C140" s="36"/>
      <c r="D140" s="204" t="s">
        <v>160</v>
      </c>
      <c r="E140" s="36"/>
      <c r="F140" s="205" t="s">
        <v>1324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160</v>
      </c>
      <c r="AU140" s="17" t="s">
        <v>84</v>
      </c>
    </row>
    <row r="141" spans="1:65" s="2" customFormat="1" ht="16.5" customHeight="1" x14ac:dyDescent="0.2">
      <c r="A141" s="34"/>
      <c r="B141" s="35"/>
      <c r="C141" s="191" t="s">
        <v>248</v>
      </c>
      <c r="D141" s="191" t="s">
        <v>153</v>
      </c>
      <c r="E141" s="192" t="s">
        <v>1325</v>
      </c>
      <c r="F141" s="193" t="s">
        <v>1326</v>
      </c>
      <c r="G141" s="194" t="s">
        <v>283</v>
      </c>
      <c r="H141" s="195">
        <v>30</v>
      </c>
      <c r="I141" s="196"/>
      <c r="J141" s="197">
        <f>ROUND(I141*H141,2)</f>
        <v>0</v>
      </c>
      <c r="K141" s="193" t="s">
        <v>1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158</v>
      </c>
      <c r="AT141" s="202" t="s">
        <v>153</v>
      </c>
      <c r="AU141" s="202" t="s">
        <v>84</v>
      </c>
      <c r="AY141" s="17" t="s">
        <v>151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158</v>
      </c>
      <c r="BM141" s="202" t="s">
        <v>347</v>
      </c>
    </row>
    <row r="142" spans="1:65" s="2" customFormat="1" ht="11.25" x14ac:dyDescent="0.2">
      <c r="A142" s="34"/>
      <c r="B142" s="35"/>
      <c r="C142" s="36"/>
      <c r="D142" s="204" t="s">
        <v>160</v>
      </c>
      <c r="E142" s="36"/>
      <c r="F142" s="205" t="s">
        <v>1326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160</v>
      </c>
      <c r="AU142" s="17" t="s">
        <v>84</v>
      </c>
    </row>
    <row r="143" spans="1:65" s="2" customFormat="1" ht="16.5" customHeight="1" x14ac:dyDescent="0.2">
      <c r="A143" s="34"/>
      <c r="B143" s="35"/>
      <c r="C143" s="191" t="s">
        <v>256</v>
      </c>
      <c r="D143" s="191" t="s">
        <v>153</v>
      </c>
      <c r="E143" s="192" t="s">
        <v>1327</v>
      </c>
      <c r="F143" s="193" t="s">
        <v>1328</v>
      </c>
      <c r="G143" s="194" t="s">
        <v>1251</v>
      </c>
      <c r="H143" s="195">
        <v>2</v>
      </c>
      <c r="I143" s="196"/>
      <c r="J143" s="197">
        <f>ROUND(I143*H143,2)</f>
        <v>0</v>
      </c>
      <c r="K143" s="193" t="s">
        <v>1</v>
      </c>
      <c r="L143" s="39"/>
      <c r="M143" s="198" t="s">
        <v>1</v>
      </c>
      <c r="N143" s="199" t="s">
        <v>42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158</v>
      </c>
      <c r="AT143" s="202" t="s">
        <v>153</v>
      </c>
      <c r="AU143" s="202" t="s">
        <v>84</v>
      </c>
      <c r="AY143" s="17" t="s">
        <v>151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84</v>
      </c>
      <c r="BK143" s="203">
        <f>ROUND(I143*H143,2)</f>
        <v>0</v>
      </c>
      <c r="BL143" s="17" t="s">
        <v>158</v>
      </c>
      <c r="BM143" s="202" t="s">
        <v>359</v>
      </c>
    </row>
    <row r="144" spans="1:65" s="2" customFormat="1" ht="11.25" x14ac:dyDescent="0.2">
      <c r="A144" s="34"/>
      <c r="B144" s="35"/>
      <c r="C144" s="36"/>
      <c r="D144" s="204" t="s">
        <v>160</v>
      </c>
      <c r="E144" s="36"/>
      <c r="F144" s="205" t="s">
        <v>1328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160</v>
      </c>
      <c r="AU144" s="17" t="s">
        <v>84</v>
      </c>
    </row>
    <row r="145" spans="1:65" s="2" customFormat="1" ht="21.75" customHeight="1" x14ac:dyDescent="0.2">
      <c r="A145" s="34"/>
      <c r="B145" s="35"/>
      <c r="C145" s="191" t="s">
        <v>265</v>
      </c>
      <c r="D145" s="191" t="s">
        <v>153</v>
      </c>
      <c r="E145" s="192" t="s">
        <v>1329</v>
      </c>
      <c r="F145" s="193" t="s">
        <v>1330</v>
      </c>
      <c r="G145" s="194" t="s">
        <v>1251</v>
      </c>
      <c r="H145" s="195">
        <v>2</v>
      </c>
      <c r="I145" s="196"/>
      <c r="J145" s="197">
        <f>ROUND(I145*H145,2)</f>
        <v>0</v>
      </c>
      <c r="K145" s="193" t="s">
        <v>1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153</v>
      </c>
      <c r="AU145" s="202" t="s">
        <v>84</v>
      </c>
      <c r="AY145" s="17" t="s">
        <v>151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158</v>
      </c>
      <c r="BM145" s="202" t="s">
        <v>369</v>
      </c>
    </row>
    <row r="146" spans="1:65" s="2" customFormat="1" ht="11.25" x14ac:dyDescent="0.2">
      <c r="A146" s="34"/>
      <c r="B146" s="35"/>
      <c r="C146" s="36"/>
      <c r="D146" s="204" t="s">
        <v>160</v>
      </c>
      <c r="E146" s="36"/>
      <c r="F146" s="205" t="s">
        <v>1330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160</v>
      </c>
      <c r="AU146" s="17" t="s">
        <v>84</v>
      </c>
    </row>
    <row r="147" spans="1:65" s="2" customFormat="1" ht="16.5" customHeight="1" x14ac:dyDescent="0.2">
      <c r="A147" s="34"/>
      <c r="B147" s="35"/>
      <c r="C147" s="191" t="s">
        <v>8</v>
      </c>
      <c r="D147" s="191" t="s">
        <v>153</v>
      </c>
      <c r="E147" s="192" t="s">
        <v>1331</v>
      </c>
      <c r="F147" s="193" t="s">
        <v>1332</v>
      </c>
      <c r="G147" s="194" t="s">
        <v>1251</v>
      </c>
      <c r="H147" s="195">
        <v>26</v>
      </c>
      <c r="I147" s="196"/>
      <c r="J147" s="197">
        <f>ROUND(I147*H147,2)</f>
        <v>0</v>
      </c>
      <c r="K147" s="193" t="s">
        <v>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158</v>
      </c>
      <c r="AT147" s="202" t="s">
        <v>153</v>
      </c>
      <c r="AU147" s="202" t="s">
        <v>84</v>
      </c>
      <c r="AY147" s="17" t="s">
        <v>151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158</v>
      </c>
      <c r="BM147" s="202" t="s">
        <v>379</v>
      </c>
    </row>
    <row r="148" spans="1:65" s="2" customFormat="1" ht="11.25" x14ac:dyDescent="0.2">
      <c r="A148" s="34"/>
      <c r="B148" s="35"/>
      <c r="C148" s="36"/>
      <c r="D148" s="204" t="s">
        <v>160</v>
      </c>
      <c r="E148" s="36"/>
      <c r="F148" s="205" t="s">
        <v>1332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160</v>
      </c>
      <c r="AU148" s="17" t="s">
        <v>84</v>
      </c>
    </row>
    <row r="149" spans="1:65" s="2" customFormat="1" ht="16.5" customHeight="1" x14ac:dyDescent="0.2">
      <c r="A149" s="34"/>
      <c r="B149" s="35"/>
      <c r="C149" s="191" t="s">
        <v>276</v>
      </c>
      <c r="D149" s="191" t="s">
        <v>153</v>
      </c>
      <c r="E149" s="192" t="s">
        <v>1333</v>
      </c>
      <c r="F149" s="193" t="s">
        <v>1334</v>
      </c>
      <c r="G149" s="194" t="s">
        <v>1251</v>
      </c>
      <c r="H149" s="195">
        <v>1</v>
      </c>
      <c r="I149" s="196"/>
      <c r="J149" s="197">
        <f>ROUND(I149*H149,2)</f>
        <v>0</v>
      </c>
      <c r="K149" s="193" t="s">
        <v>1</v>
      </c>
      <c r="L149" s="39"/>
      <c r="M149" s="198" t="s">
        <v>1</v>
      </c>
      <c r="N149" s="199" t="s">
        <v>42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158</v>
      </c>
      <c r="AT149" s="202" t="s">
        <v>153</v>
      </c>
      <c r="AU149" s="202" t="s">
        <v>84</v>
      </c>
      <c r="AY149" s="17" t="s">
        <v>151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84</v>
      </c>
      <c r="BK149" s="203">
        <f>ROUND(I149*H149,2)</f>
        <v>0</v>
      </c>
      <c r="BL149" s="17" t="s">
        <v>158</v>
      </c>
      <c r="BM149" s="202" t="s">
        <v>391</v>
      </c>
    </row>
    <row r="150" spans="1:65" s="2" customFormat="1" ht="11.25" x14ac:dyDescent="0.2">
      <c r="A150" s="34"/>
      <c r="B150" s="35"/>
      <c r="C150" s="36"/>
      <c r="D150" s="204" t="s">
        <v>160</v>
      </c>
      <c r="E150" s="36"/>
      <c r="F150" s="205" t="s">
        <v>1334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160</v>
      </c>
      <c r="AU150" s="17" t="s">
        <v>84</v>
      </c>
    </row>
    <row r="151" spans="1:65" s="2" customFormat="1" ht="16.5" customHeight="1" x14ac:dyDescent="0.2">
      <c r="A151" s="34"/>
      <c r="B151" s="35"/>
      <c r="C151" s="191" t="s">
        <v>280</v>
      </c>
      <c r="D151" s="191" t="s">
        <v>153</v>
      </c>
      <c r="E151" s="192" t="s">
        <v>1335</v>
      </c>
      <c r="F151" s="193" t="s">
        <v>1336</v>
      </c>
      <c r="G151" s="194" t="s">
        <v>1251</v>
      </c>
      <c r="H151" s="195">
        <v>2</v>
      </c>
      <c r="I151" s="196"/>
      <c r="J151" s="197">
        <f>ROUND(I151*H151,2)</f>
        <v>0</v>
      </c>
      <c r="K151" s="193" t="s">
        <v>1</v>
      </c>
      <c r="L151" s="39"/>
      <c r="M151" s="198" t="s">
        <v>1</v>
      </c>
      <c r="N151" s="199" t="s">
        <v>42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158</v>
      </c>
      <c r="AT151" s="202" t="s">
        <v>153</v>
      </c>
      <c r="AU151" s="202" t="s">
        <v>84</v>
      </c>
      <c r="AY151" s="17" t="s">
        <v>151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84</v>
      </c>
      <c r="BK151" s="203">
        <f>ROUND(I151*H151,2)</f>
        <v>0</v>
      </c>
      <c r="BL151" s="17" t="s">
        <v>158</v>
      </c>
      <c r="BM151" s="202" t="s">
        <v>403</v>
      </c>
    </row>
    <row r="152" spans="1:65" s="2" customFormat="1" ht="11.25" x14ac:dyDescent="0.2">
      <c r="A152" s="34"/>
      <c r="B152" s="35"/>
      <c r="C152" s="36"/>
      <c r="D152" s="204" t="s">
        <v>160</v>
      </c>
      <c r="E152" s="36"/>
      <c r="F152" s="205" t="s">
        <v>1336</v>
      </c>
      <c r="G152" s="36"/>
      <c r="H152" s="36"/>
      <c r="I152" s="206"/>
      <c r="J152" s="36"/>
      <c r="K152" s="36"/>
      <c r="L152" s="39"/>
      <c r="M152" s="207"/>
      <c r="N152" s="208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160</v>
      </c>
      <c r="AU152" s="17" t="s">
        <v>84</v>
      </c>
    </row>
    <row r="153" spans="1:65" s="2" customFormat="1" ht="16.5" customHeight="1" x14ac:dyDescent="0.2">
      <c r="A153" s="34"/>
      <c r="B153" s="35"/>
      <c r="C153" s="191" t="s">
        <v>292</v>
      </c>
      <c r="D153" s="191" t="s">
        <v>153</v>
      </c>
      <c r="E153" s="192" t="s">
        <v>1337</v>
      </c>
      <c r="F153" s="193" t="s">
        <v>1338</v>
      </c>
      <c r="G153" s="194" t="s">
        <v>1251</v>
      </c>
      <c r="H153" s="195">
        <v>2</v>
      </c>
      <c r="I153" s="196"/>
      <c r="J153" s="197">
        <f>ROUND(I153*H153,2)</f>
        <v>0</v>
      </c>
      <c r="K153" s="193" t="s">
        <v>1</v>
      </c>
      <c r="L153" s="39"/>
      <c r="M153" s="198" t="s">
        <v>1</v>
      </c>
      <c r="N153" s="199" t="s">
        <v>42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158</v>
      </c>
      <c r="AT153" s="202" t="s">
        <v>153</v>
      </c>
      <c r="AU153" s="202" t="s">
        <v>84</v>
      </c>
      <c r="AY153" s="17" t="s">
        <v>151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84</v>
      </c>
      <c r="BK153" s="203">
        <f>ROUND(I153*H153,2)</f>
        <v>0</v>
      </c>
      <c r="BL153" s="17" t="s">
        <v>158</v>
      </c>
      <c r="BM153" s="202" t="s">
        <v>416</v>
      </c>
    </row>
    <row r="154" spans="1:65" s="2" customFormat="1" ht="11.25" x14ac:dyDescent="0.2">
      <c r="A154" s="34"/>
      <c r="B154" s="35"/>
      <c r="C154" s="36"/>
      <c r="D154" s="204" t="s">
        <v>160</v>
      </c>
      <c r="E154" s="36"/>
      <c r="F154" s="205" t="s">
        <v>1338</v>
      </c>
      <c r="G154" s="36"/>
      <c r="H154" s="36"/>
      <c r="I154" s="206"/>
      <c r="J154" s="36"/>
      <c r="K154" s="36"/>
      <c r="L154" s="39"/>
      <c r="M154" s="207"/>
      <c r="N154" s="208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160</v>
      </c>
      <c r="AU154" s="17" t="s">
        <v>84</v>
      </c>
    </row>
    <row r="155" spans="1:65" s="2" customFormat="1" ht="16.5" customHeight="1" x14ac:dyDescent="0.2">
      <c r="A155" s="34"/>
      <c r="B155" s="35"/>
      <c r="C155" s="191" t="s">
        <v>302</v>
      </c>
      <c r="D155" s="191" t="s">
        <v>153</v>
      </c>
      <c r="E155" s="192" t="s">
        <v>1339</v>
      </c>
      <c r="F155" s="193" t="s">
        <v>1340</v>
      </c>
      <c r="G155" s="194" t="s">
        <v>1204</v>
      </c>
      <c r="H155" s="195">
        <v>1</v>
      </c>
      <c r="I155" s="196"/>
      <c r="J155" s="197">
        <f>ROUND(I155*H155,2)</f>
        <v>0</v>
      </c>
      <c r="K155" s="193" t="s">
        <v>1</v>
      </c>
      <c r="L155" s="39"/>
      <c r="M155" s="198" t="s">
        <v>1</v>
      </c>
      <c r="N155" s="199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158</v>
      </c>
      <c r="AT155" s="202" t="s">
        <v>153</v>
      </c>
      <c r="AU155" s="202" t="s">
        <v>84</v>
      </c>
      <c r="AY155" s="17" t="s">
        <v>151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158</v>
      </c>
      <c r="BM155" s="202" t="s">
        <v>429</v>
      </c>
    </row>
    <row r="156" spans="1:65" s="2" customFormat="1" ht="11.25" x14ac:dyDescent="0.2">
      <c r="A156" s="34"/>
      <c r="B156" s="35"/>
      <c r="C156" s="36"/>
      <c r="D156" s="204" t="s">
        <v>160</v>
      </c>
      <c r="E156" s="36"/>
      <c r="F156" s="205" t="s">
        <v>1340</v>
      </c>
      <c r="G156" s="36"/>
      <c r="H156" s="36"/>
      <c r="I156" s="206"/>
      <c r="J156" s="36"/>
      <c r="K156" s="36"/>
      <c r="L156" s="39"/>
      <c r="M156" s="207"/>
      <c r="N156" s="208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160</v>
      </c>
      <c r="AU156" s="17" t="s">
        <v>84</v>
      </c>
    </row>
    <row r="157" spans="1:65" s="2" customFormat="1" ht="16.5" customHeight="1" x14ac:dyDescent="0.2">
      <c r="A157" s="34"/>
      <c r="B157" s="35"/>
      <c r="C157" s="191" t="s">
        <v>308</v>
      </c>
      <c r="D157" s="191" t="s">
        <v>153</v>
      </c>
      <c r="E157" s="192" t="s">
        <v>1341</v>
      </c>
      <c r="F157" s="193" t="s">
        <v>1342</v>
      </c>
      <c r="G157" s="194" t="s">
        <v>1343</v>
      </c>
      <c r="H157" s="195">
        <v>1</v>
      </c>
      <c r="I157" s="196"/>
      <c r="J157" s="197">
        <f>ROUND(I157*H157,2)</f>
        <v>0</v>
      </c>
      <c r="K157" s="193" t="s">
        <v>1</v>
      </c>
      <c r="L157" s="39"/>
      <c r="M157" s="198" t="s">
        <v>1</v>
      </c>
      <c r="N157" s="199" t="s">
        <v>42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158</v>
      </c>
      <c r="AT157" s="202" t="s">
        <v>153</v>
      </c>
      <c r="AU157" s="202" t="s">
        <v>84</v>
      </c>
      <c r="AY157" s="17" t="s">
        <v>151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84</v>
      </c>
      <c r="BK157" s="203">
        <f>ROUND(I157*H157,2)</f>
        <v>0</v>
      </c>
      <c r="BL157" s="17" t="s">
        <v>158</v>
      </c>
      <c r="BM157" s="202" t="s">
        <v>439</v>
      </c>
    </row>
    <row r="158" spans="1:65" s="2" customFormat="1" ht="11.25" x14ac:dyDescent="0.2">
      <c r="A158" s="34"/>
      <c r="B158" s="35"/>
      <c r="C158" s="36"/>
      <c r="D158" s="204" t="s">
        <v>160</v>
      </c>
      <c r="E158" s="36"/>
      <c r="F158" s="205" t="s">
        <v>1342</v>
      </c>
      <c r="G158" s="36"/>
      <c r="H158" s="36"/>
      <c r="I158" s="206"/>
      <c r="J158" s="36"/>
      <c r="K158" s="36"/>
      <c r="L158" s="39"/>
      <c r="M158" s="255"/>
      <c r="N158" s="256"/>
      <c r="O158" s="257"/>
      <c r="P158" s="257"/>
      <c r="Q158" s="257"/>
      <c r="R158" s="257"/>
      <c r="S158" s="257"/>
      <c r="T158" s="25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160</v>
      </c>
      <c r="AU158" s="17" t="s">
        <v>84</v>
      </c>
    </row>
    <row r="159" spans="1:65" s="2" customFormat="1" ht="6.95" customHeight="1" x14ac:dyDescent="0.2">
      <c r="A159" s="3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39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algorithmName="SHA-512" hashValue="+jZiom1OOveo60fCtnHsH22qIVmXyjSYEMxOibFgwalyYDwtgetYY4pimPOqG/l6ayf77DQPLWAEWH/UtOxsDA==" saltValue="HGtweS0xQA5Izp7PmU1hrNkNAtZviXaiYqJWx25GI/WU24yDfWPI1IktdH1krW2q6Bu+qzHu+Rg52di1SmeMig==" spinCount="100000" sheet="1" objects="1" scenarios="1" formatColumns="0" formatRows="0" autoFilter="0"/>
  <autoFilter ref="C116:K158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57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7" t="s">
        <v>109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86</v>
      </c>
    </row>
    <row r="4" spans="1:46" s="1" customFormat="1" ht="24.95" customHeight="1" x14ac:dyDescent="0.2">
      <c r="B4" s="20"/>
      <c r="D4" s="117" t="s">
        <v>110</v>
      </c>
      <c r="L4" s="20"/>
      <c r="M4" s="118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9" t="s">
        <v>16</v>
      </c>
      <c r="L6" s="20"/>
    </row>
    <row r="7" spans="1:46" s="1" customFormat="1" ht="16.5" customHeight="1" x14ac:dyDescent="0.2">
      <c r="B7" s="20"/>
      <c r="E7" s="304" t="str">
        <f>'Rekapitulace stavby'!K6</f>
        <v>Úprava plochy ve vnitrobloku domu Dr. Zikmunda Wintra 432/8</v>
      </c>
      <c r="F7" s="305"/>
      <c r="G7" s="305"/>
      <c r="H7" s="305"/>
      <c r="L7" s="20"/>
    </row>
    <row r="8" spans="1:46" s="2" customFormat="1" ht="12" customHeight="1" x14ac:dyDescent="0.2">
      <c r="A8" s="34"/>
      <c r="B8" s="39"/>
      <c r="C8" s="34"/>
      <c r="D8" s="119" t="s">
        <v>111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7" t="s">
        <v>1344</v>
      </c>
      <c r="F9" s="306"/>
      <c r="G9" s="306"/>
      <c r="H9" s="306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 t="str">
        <f>'Rekapitulace stavby'!AN8</f>
        <v>1. 11. 2021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24</v>
      </c>
      <c r="E14" s="34"/>
      <c r="F14" s="34"/>
      <c r="G14" s="34"/>
      <c r="H14" s="34"/>
      <c r="I14" s="119" t="s">
        <v>25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0" t="s">
        <v>26</v>
      </c>
      <c r="F15" s="34"/>
      <c r="G15" s="34"/>
      <c r="H15" s="34"/>
      <c r="I15" s="119" t="s">
        <v>27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9" t="s">
        <v>28</v>
      </c>
      <c r="E17" s="34"/>
      <c r="F17" s="34"/>
      <c r="G17" s="34"/>
      <c r="H17" s="34"/>
      <c r="I17" s="119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9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9" t="s">
        <v>30</v>
      </c>
      <c r="E20" s="34"/>
      <c r="F20" s="34"/>
      <c r="G20" s="34"/>
      <c r="H20" s="34"/>
      <c r="I20" s="119" t="s">
        <v>25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0" t="s">
        <v>31</v>
      </c>
      <c r="F21" s="34"/>
      <c r="G21" s="34"/>
      <c r="H21" s="34"/>
      <c r="I21" s="119" t="s">
        <v>27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9" t="s">
        <v>33</v>
      </c>
      <c r="E23" s="34"/>
      <c r="F23" s="34"/>
      <c r="G23" s="34"/>
      <c r="H23" s="34"/>
      <c r="I23" s="119" t="s">
        <v>25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27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9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21"/>
      <c r="B27" s="122"/>
      <c r="C27" s="121"/>
      <c r="D27" s="121"/>
      <c r="E27" s="310" t="s">
        <v>1</v>
      </c>
      <c r="F27" s="310"/>
      <c r="G27" s="310"/>
      <c r="H27" s="310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37</v>
      </c>
      <c r="E30" s="34"/>
      <c r="F30" s="34"/>
      <c r="G30" s="34"/>
      <c r="H30" s="34"/>
      <c r="I30" s="34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39</v>
      </c>
      <c r="G32" s="34"/>
      <c r="H32" s="34"/>
      <c r="I32" s="127" t="s">
        <v>38</v>
      </c>
      <c r="J32" s="127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8" t="s">
        <v>41</v>
      </c>
      <c r="E33" s="119" t="s">
        <v>42</v>
      </c>
      <c r="F33" s="129">
        <f>ROUND((SUM(BE122:BE156)),  2)</f>
        <v>0</v>
      </c>
      <c r="G33" s="34"/>
      <c r="H33" s="34"/>
      <c r="I33" s="130">
        <v>0.21</v>
      </c>
      <c r="J33" s="129">
        <f>ROUND(((SUM(BE122:BE156))*I33),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9" t="s">
        <v>43</v>
      </c>
      <c r="F34" s="129">
        <f>ROUND((SUM(BF122:BF156)),  2)</f>
        <v>0</v>
      </c>
      <c r="G34" s="34"/>
      <c r="H34" s="34"/>
      <c r="I34" s="130">
        <v>0.15</v>
      </c>
      <c r="J34" s="129">
        <f>ROUND(((SUM(BF122:BF156))*I34),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9" t="s">
        <v>44</v>
      </c>
      <c r="F35" s="129">
        <f>ROUND((SUM(BG122:BG156)),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9" t="s">
        <v>45</v>
      </c>
      <c r="F36" s="129">
        <f>ROUND((SUM(BH122:BH156)),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46</v>
      </c>
      <c r="F37" s="129">
        <f>ROUND((SUM(BI122:BI156)),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8" t="s">
        <v>50</v>
      </c>
      <c r="E50" s="139"/>
      <c r="F50" s="139"/>
      <c r="G50" s="138" t="s">
        <v>51</v>
      </c>
      <c r="H50" s="139"/>
      <c r="I50" s="139"/>
      <c r="J50" s="139"/>
      <c r="K50" s="139"/>
      <c r="L50" s="51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1"/>
      <c r="J61" s="143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4"/>
      <c r="B65" s="39"/>
      <c r="C65" s="34"/>
      <c r="D65" s="138" t="s">
        <v>54</v>
      </c>
      <c r="E65" s="144"/>
      <c r="F65" s="144"/>
      <c r="G65" s="138" t="s">
        <v>55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1"/>
      <c r="J76" s="143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115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311" t="str">
        <f>E7</f>
        <v>Úprava plochy ve vnitrobloku domu Dr. Zikmunda Wintra 432/8</v>
      </c>
      <c r="F85" s="312"/>
      <c r="G85" s="312"/>
      <c r="H85" s="312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111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59" t="str">
        <f>E9</f>
        <v>VRN - Vedlejší rozpočtové náklady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Praha - Bubeneč (730106)</v>
      </c>
      <c r="G89" s="36"/>
      <c r="H89" s="36"/>
      <c r="I89" s="29" t="s">
        <v>22</v>
      </c>
      <c r="J89" s="66" t="str">
        <f>IF(J12="","",J12)</f>
        <v>1. 11. 2021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9" t="s">
        <v>24</v>
      </c>
      <c r="D91" s="36"/>
      <c r="E91" s="36"/>
      <c r="F91" s="27" t="str">
        <f>E15</f>
        <v>SNEO, a.s.</v>
      </c>
      <c r="G91" s="36"/>
      <c r="H91" s="36"/>
      <c r="I91" s="29" t="s">
        <v>30</v>
      </c>
      <c r="J91" s="32" t="str">
        <f>E21</f>
        <v>Hlaváček – architekti,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9" t="s">
        <v>116</v>
      </c>
      <c r="D94" s="150"/>
      <c r="E94" s="150"/>
      <c r="F94" s="150"/>
      <c r="G94" s="150"/>
      <c r="H94" s="150"/>
      <c r="I94" s="150"/>
      <c r="J94" s="151" t="s">
        <v>117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52" t="s">
        <v>118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119</v>
      </c>
    </row>
    <row r="97" spans="1:31" s="9" customFormat="1" ht="24.95" customHeight="1" x14ac:dyDescent="0.2">
      <c r="B97" s="153"/>
      <c r="C97" s="154"/>
      <c r="D97" s="155" t="s">
        <v>1344</v>
      </c>
      <c r="E97" s="156"/>
      <c r="F97" s="156"/>
      <c r="G97" s="156"/>
      <c r="H97" s="156"/>
      <c r="I97" s="156"/>
      <c r="J97" s="157">
        <f>J123</f>
        <v>0</v>
      </c>
      <c r="K97" s="154"/>
      <c r="L97" s="158"/>
    </row>
    <row r="98" spans="1:31" s="10" customFormat="1" ht="19.899999999999999" customHeight="1" x14ac:dyDescent="0.2">
      <c r="B98" s="159"/>
      <c r="C98" s="104"/>
      <c r="D98" s="160" t="s">
        <v>1345</v>
      </c>
      <c r="E98" s="161"/>
      <c r="F98" s="161"/>
      <c r="G98" s="161"/>
      <c r="H98" s="161"/>
      <c r="I98" s="161"/>
      <c r="J98" s="162">
        <f>J124</f>
        <v>0</v>
      </c>
      <c r="K98" s="104"/>
      <c r="L98" s="163"/>
    </row>
    <row r="99" spans="1:31" s="10" customFormat="1" ht="19.899999999999999" customHeight="1" x14ac:dyDescent="0.2">
      <c r="B99" s="159"/>
      <c r="C99" s="104"/>
      <c r="D99" s="160" t="s">
        <v>1346</v>
      </c>
      <c r="E99" s="161"/>
      <c r="F99" s="161"/>
      <c r="G99" s="161"/>
      <c r="H99" s="161"/>
      <c r="I99" s="161"/>
      <c r="J99" s="162">
        <f>J131</f>
        <v>0</v>
      </c>
      <c r="K99" s="104"/>
      <c r="L99" s="163"/>
    </row>
    <row r="100" spans="1:31" s="10" customFormat="1" ht="19.899999999999999" customHeight="1" x14ac:dyDescent="0.2">
      <c r="B100" s="159"/>
      <c r="C100" s="104"/>
      <c r="D100" s="160" t="s">
        <v>1347</v>
      </c>
      <c r="E100" s="161"/>
      <c r="F100" s="161"/>
      <c r="G100" s="161"/>
      <c r="H100" s="161"/>
      <c r="I100" s="161"/>
      <c r="J100" s="162">
        <f>J138</f>
        <v>0</v>
      </c>
      <c r="K100" s="104"/>
      <c r="L100" s="163"/>
    </row>
    <row r="101" spans="1:31" s="10" customFormat="1" ht="19.899999999999999" customHeight="1" x14ac:dyDescent="0.2">
      <c r="B101" s="159"/>
      <c r="C101" s="104"/>
      <c r="D101" s="160" t="s">
        <v>1348</v>
      </c>
      <c r="E101" s="161"/>
      <c r="F101" s="161"/>
      <c r="G101" s="161"/>
      <c r="H101" s="161"/>
      <c r="I101" s="161"/>
      <c r="J101" s="162">
        <f>J151</f>
        <v>0</v>
      </c>
      <c r="K101" s="104"/>
      <c r="L101" s="163"/>
    </row>
    <row r="102" spans="1:31" s="10" customFormat="1" ht="19.899999999999999" customHeight="1" x14ac:dyDescent="0.2">
      <c r="B102" s="159"/>
      <c r="C102" s="104"/>
      <c r="D102" s="160" t="s">
        <v>1349</v>
      </c>
      <c r="E102" s="161"/>
      <c r="F102" s="161"/>
      <c r="G102" s="161"/>
      <c r="H102" s="161"/>
      <c r="I102" s="161"/>
      <c r="J102" s="162">
        <f>J154</f>
        <v>0</v>
      </c>
      <c r="K102" s="104"/>
      <c r="L102" s="163"/>
    </row>
    <row r="103" spans="1:31" s="2" customFormat="1" ht="21.75" customHeight="1" x14ac:dyDescent="0.2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 x14ac:dyDescent="0.2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 x14ac:dyDescent="0.2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 x14ac:dyDescent="0.2">
      <c r="A109" s="34"/>
      <c r="B109" s="35"/>
      <c r="C109" s="23" t="s">
        <v>136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 x14ac:dyDescent="0.2">
      <c r="A112" s="34"/>
      <c r="B112" s="35"/>
      <c r="C112" s="36"/>
      <c r="D112" s="36"/>
      <c r="E112" s="311" t="str">
        <f>E7</f>
        <v>Úprava plochy ve vnitrobloku domu Dr. Zikmunda Wintra 432/8</v>
      </c>
      <c r="F112" s="312"/>
      <c r="G112" s="312"/>
      <c r="H112" s="31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111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59" t="str">
        <f>E9</f>
        <v>VRN - Vedlejší rozpočtové náklady</v>
      </c>
      <c r="F114" s="313"/>
      <c r="G114" s="313"/>
      <c r="H114" s="313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9" t="s">
        <v>20</v>
      </c>
      <c r="D116" s="36"/>
      <c r="E116" s="36"/>
      <c r="F116" s="27" t="str">
        <f>F12</f>
        <v>Praha - Bubeneč (730106)</v>
      </c>
      <c r="G116" s="36"/>
      <c r="H116" s="36"/>
      <c r="I116" s="29" t="s">
        <v>22</v>
      </c>
      <c r="J116" s="66" t="str">
        <f>IF(J12="","",J12)</f>
        <v>1. 11. 2021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 x14ac:dyDescent="0.2">
      <c r="A118" s="34"/>
      <c r="B118" s="35"/>
      <c r="C118" s="29" t="s">
        <v>24</v>
      </c>
      <c r="D118" s="36"/>
      <c r="E118" s="36"/>
      <c r="F118" s="27" t="str">
        <f>E15</f>
        <v>SNEO, a.s.</v>
      </c>
      <c r="G118" s="36"/>
      <c r="H118" s="36"/>
      <c r="I118" s="29" t="s">
        <v>30</v>
      </c>
      <c r="J118" s="32" t="str">
        <f>E21</f>
        <v>Hlaváček – architekti,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 x14ac:dyDescent="0.2">
      <c r="A121" s="164"/>
      <c r="B121" s="165"/>
      <c r="C121" s="166" t="s">
        <v>137</v>
      </c>
      <c r="D121" s="167" t="s">
        <v>62</v>
      </c>
      <c r="E121" s="167" t="s">
        <v>58</v>
      </c>
      <c r="F121" s="167" t="s">
        <v>59</v>
      </c>
      <c r="G121" s="167" t="s">
        <v>138</v>
      </c>
      <c r="H121" s="167" t="s">
        <v>139</v>
      </c>
      <c r="I121" s="167" t="s">
        <v>140</v>
      </c>
      <c r="J121" s="167" t="s">
        <v>117</v>
      </c>
      <c r="K121" s="168" t="s">
        <v>141</v>
      </c>
      <c r="L121" s="169"/>
      <c r="M121" s="75" t="s">
        <v>1</v>
      </c>
      <c r="N121" s="76" t="s">
        <v>41</v>
      </c>
      <c r="O121" s="76" t="s">
        <v>142</v>
      </c>
      <c r="P121" s="76" t="s">
        <v>143</v>
      </c>
      <c r="Q121" s="76" t="s">
        <v>144</v>
      </c>
      <c r="R121" s="76" t="s">
        <v>145</v>
      </c>
      <c r="S121" s="76" t="s">
        <v>146</v>
      </c>
      <c r="T121" s="77" t="s">
        <v>147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pans="1:65" s="2" customFormat="1" ht="22.9" customHeight="1" x14ac:dyDescent="0.25">
      <c r="A122" s="34"/>
      <c r="B122" s="35"/>
      <c r="C122" s="82" t="s">
        <v>148</v>
      </c>
      <c r="D122" s="36"/>
      <c r="E122" s="36"/>
      <c r="F122" s="36"/>
      <c r="G122" s="36"/>
      <c r="H122" s="36"/>
      <c r="I122" s="36"/>
      <c r="J122" s="170">
        <f>BK122</f>
        <v>0</v>
      </c>
      <c r="K122" s="36"/>
      <c r="L122" s="39"/>
      <c r="M122" s="78"/>
      <c r="N122" s="171"/>
      <c r="O122" s="79"/>
      <c r="P122" s="172">
        <f>P123</f>
        <v>0</v>
      </c>
      <c r="Q122" s="79"/>
      <c r="R122" s="172">
        <f>R123</f>
        <v>0</v>
      </c>
      <c r="S122" s="79"/>
      <c r="T122" s="173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76</v>
      </c>
      <c r="AU122" s="17" t="s">
        <v>119</v>
      </c>
      <c r="BK122" s="174">
        <f>BK123</f>
        <v>0</v>
      </c>
    </row>
    <row r="123" spans="1:65" s="12" customFormat="1" ht="25.9" customHeight="1" x14ac:dyDescent="0.2">
      <c r="B123" s="175"/>
      <c r="C123" s="176"/>
      <c r="D123" s="177" t="s">
        <v>76</v>
      </c>
      <c r="E123" s="178" t="s">
        <v>107</v>
      </c>
      <c r="F123" s="178" t="s">
        <v>108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P124+P131+P138+P151+P154</f>
        <v>0</v>
      </c>
      <c r="Q123" s="183"/>
      <c r="R123" s="184">
        <f>R124+R131+R138+R151+R154</f>
        <v>0</v>
      </c>
      <c r="S123" s="183"/>
      <c r="T123" s="185">
        <f>T124+T131+T138+T151+T154</f>
        <v>0</v>
      </c>
      <c r="AR123" s="186" t="s">
        <v>195</v>
      </c>
      <c r="AT123" s="187" t="s">
        <v>76</v>
      </c>
      <c r="AU123" s="187" t="s">
        <v>77</v>
      </c>
      <c r="AY123" s="186" t="s">
        <v>151</v>
      </c>
      <c r="BK123" s="188">
        <f>BK124+BK131+BK138+BK151+BK154</f>
        <v>0</v>
      </c>
    </row>
    <row r="124" spans="1:65" s="12" customFormat="1" ht="22.9" customHeight="1" x14ac:dyDescent="0.2">
      <c r="B124" s="175"/>
      <c r="C124" s="176"/>
      <c r="D124" s="177" t="s">
        <v>76</v>
      </c>
      <c r="E124" s="189" t="s">
        <v>1350</v>
      </c>
      <c r="F124" s="189" t="s">
        <v>1351</v>
      </c>
      <c r="G124" s="176"/>
      <c r="H124" s="176"/>
      <c r="I124" s="179"/>
      <c r="J124" s="190">
        <f>BK124</f>
        <v>0</v>
      </c>
      <c r="K124" s="176"/>
      <c r="L124" s="181"/>
      <c r="M124" s="182"/>
      <c r="N124" s="183"/>
      <c r="O124" s="183"/>
      <c r="P124" s="184">
        <f>SUM(P125:P130)</f>
        <v>0</v>
      </c>
      <c r="Q124" s="183"/>
      <c r="R124" s="184">
        <f>SUM(R125:R130)</f>
        <v>0</v>
      </c>
      <c r="S124" s="183"/>
      <c r="T124" s="185">
        <f>SUM(T125:T130)</f>
        <v>0</v>
      </c>
      <c r="AR124" s="186" t="s">
        <v>195</v>
      </c>
      <c r="AT124" s="187" t="s">
        <v>76</v>
      </c>
      <c r="AU124" s="187" t="s">
        <v>84</v>
      </c>
      <c r="AY124" s="186" t="s">
        <v>151</v>
      </c>
      <c r="BK124" s="188">
        <f>SUM(BK125:BK130)</f>
        <v>0</v>
      </c>
    </row>
    <row r="125" spans="1:65" s="2" customFormat="1" ht="16.5" customHeight="1" x14ac:dyDescent="0.2">
      <c r="A125" s="34"/>
      <c r="B125" s="35"/>
      <c r="C125" s="191" t="s">
        <v>84</v>
      </c>
      <c r="D125" s="191" t="s">
        <v>153</v>
      </c>
      <c r="E125" s="192" t="s">
        <v>1352</v>
      </c>
      <c r="F125" s="193" t="s">
        <v>1353</v>
      </c>
      <c r="G125" s="194" t="s">
        <v>1354</v>
      </c>
      <c r="H125" s="195">
        <v>1</v>
      </c>
      <c r="I125" s="196"/>
      <c r="J125" s="197">
        <f>ROUND(I125*H125,2)</f>
        <v>0</v>
      </c>
      <c r="K125" s="193" t="s">
        <v>157</v>
      </c>
      <c r="L125" s="39"/>
      <c r="M125" s="198" t="s">
        <v>1</v>
      </c>
      <c r="N125" s="199" t="s">
        <v>42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1355</v>
      </c>
      <c r="AT125" s="202" t="s">
        <v>153</v>
      </c>
      <c r="AU125" s="202" t="s">
        <v>86</v>
      </c>
      <c r="AY125" s="17" t="s">
        <v>151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84</v>
      </c>
      <c r="BK125" s="203">
        <f>ROUND(I125*H125,2)</f>
        <v>0</v>
      </c>
      <c r="BL125" s="17" t="s">
        <v>1355</v>
      </c>
      <c r="BM125" s="202" t="s">
        <v>1356</v>
      </c>
    </row>
    <row r="126" spans="1:65" s="2" customFormat="1" ht="11.25" x14ac:dyDescent="0.2">
      <c r="A126" s="34"/>
      <c r="B126" s="35"/>
      <c r="C126" s="36"/>
      <c r="D126" s="204" t="s">
        <v>160</v>
      </c>
      <c r="E126" s="36"/>
      <c r="F126" s="205" t="s">
        <v>1353</v>
      </c>
      <c r="G126" s="36"/>
      <c r="H126" s="36"/>
      <c r="I126" s="206"/>
      <c r="J126" s="36"/>
      <c r="K126" s="36"/>
      <c r="L126" s="39"/>
      <c r="M126" s="207"/>
      <c r="N126" s="208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160</v>
      </c>
      <c r="AU126" s="17" t="s">
        <v>86</v>
      </c>
    </row>
    <row r="127" spans="1:65" s="2" customFormat="1" ht="16.5" customHeight="1" x14ac:dyDescent="0.2">
      <c r="A127" s="34"/>
      <c r="B127" s="35"/>
      <c r="C127" s="191" t="s">
        <v>86</v>
      </c>
      <c r="D127" s="191" t="s">
        <v>153</v>
      </c>
      <c r="E127" s="192" t="s">
        <v>1357</v>
      </c>
      <c r="F127" s="193" t="s">
        <v>1358</v>
      </c>
      <c r="G127" s="194" t="s">
        <v>1354</v>
      </c>
      <c r="H127" s="195">
        <v>1</v>
      </c>
      <c r="I127" s="196"/>
      <c r="J127" s="197">
        <f>ROUND(I127*H127,2)</f>
        <v>0</v>
      </c>
      <c r="K127" s="193" t="s">
        <v>157</v>
      </c>
      <c r="L127" s="39"/>
      <c r="M127" s="198" t="s">
        <v>1</v>
      </c>
      <c r="N127" s="199" t="s">
        <v>42</v>
      </c>
      <c r="O127" s="7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2" t="s">
        <v>1355</v>
      </c>
      <c r="AT127" s="202" t="s">
        <v>153</v>
      </c>
      <c r="AU127" s="202" t="s">
        <v>86</v>
      </c>
      <c r="AY127" s="17" t="s">
        <v>151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7" t="s">
        <v>84</v>
      </c>
      <c r="BK127" s="203">
        <f>ROUND(I127*H127,2)</f>
        <v>0</v>
      </c>
      <c r="BL127" s="17" t="s">
        <v>1355</v>
      </c>
      <c r="BM127" s="202" t="s">
        <v>1359</v>
      </c>
    </row>
    <row r="128" spans="1:65" s="2" customFormat="1" ht="11.25" x14ac:dyDescent="0.2">
      <c r="A128" s="34"/>
      <c r="B128" s="35"/>
      <c r="C128" s="36"/>
      <c r="D128" s="204" t="s">
        <v>160</v>
      </c>
      <c r="E128" s="36"/>
      <c r="F128" s="205" t="s">
        <v>1358</v>
      </c>
      <c r="G128" s="36"/>
      <c r="H128" s="36"/>
      <c r="I128" s="206"/>
      <c r="J128" s="36"/>
      <c r="K128" s="36"/>
      <c r="L128" s="39"/>
      <c r="M128" s="207"/>
      <c r="N128" s="208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160</v>
      </c>
      <c r="AU128" s="17" t="s">
        <v>86</v>
      </c>
    </row>
    <row r="129" spans="1:65" s="2" customFormat="1" ht="16.5" customHeight="1" x14ac:dyDescent="0.2">
      <c r="A129" s="34"/>
      <c r="B129" s="35"/>
      <c r="C129" s="191" t="s">
        <v>176</v>
      </c>
      <c r="D129" s="191" t="s">
        <v>153</v>
      </c>
      <c r="E129" s="192" t="s">
        <v>1360</v>
      </c>
      <c r="F129" s="193" t="s">
        <v>1361</v>
      </c>
      <c r="G129" s="194" t="s">
        <v>1354</v>
      </c>
      <c r="H129" s="195">
        <v>1</v>
      </c>
      <c r="I129" s="196"/>
      <c r="J129" s="197">
        <f>ROUND(I129*H129,2)</f>
        <v>0</v>
      </c>
      <c r="K129" s="193" t="s">
        <v>1</v>
      </c>
      <c r="L129" s="39"/>
      <c r="M129" s="198" t="s">
        <v>1</v>
      </c>
      <c r="N129" s="199" t="s">
        <v>42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1355</v>
      </c>
      <c r="AT129" s="202" t="s">
        <v>153</v>
      </c>
      <c r="AU129" s="202" t="s">
        <v>86</v>
      </c>
      <c r="AY129" s="17" t="s">
        <v>151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84</v>
      </c>
      <c r="BK129" s="203">
        <f>ROUND(I129*H129,2)</f>
        <v>0</v>
      </c>
      <c r="BL129" s="17" t="s">
        <v>1355</v>
      </c>
      <c r="BM129" s="202" t="s">
        <v>1362</v>
      </c>
    </row>
    <row r="130" spans="1:65" s="2" customFormat="1" ht="11.25" x14ac:dyDescent="0.2">
      <c r="A130" s="34"/>
      <c r="B130" s="35"/>
      <c r="C130" s="36"/>
      <c r="D130" s="204" t="s">
        <v>160</v>
      </c>
      <c r="E130" s="36"/>
      <c r="F130" s="205" t="s">
        <v>1361</v>
      </c>
      <c r="G130" s="36"/>
      <c r="H130" s="36"/>
      <c r="I130" s="206"/>
      <c r="J130" s="36"/>
      <c r="K130" s="36"/>
      <c r="L130" s="39"/>
      <c r="M130" s="207"/>
      <c r="N130" s="208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160</v>
      </c>
      <c r="AU130" s="17" t="s">
        <v>86</v>
      </c>
    </row>
    <row r="131" spans="1:65" s="12" customFormat="1" ht="22.9" customHeight="1" x14ac:dyDescent="0.2">
      <c r="B131" s="175"/>
      <c r="C131" s="176"/>
      <c r="D131" s="177" t="s">
        <v>76</v>
      </c>
      <c r="E131" s="189" t="s">
        <v>1363</v>
      </c>
      <c r="F131" s="189" t="s">
        <v>1364</v>
      </c>
      <c r="G131" s="176"/>
      <c r="H131" s="176"/>
      <c r="I131" s="179"/>
      <c r="J131" s="190">
        <f>BK131</f>
        <v>0</v>
      </c>
      <c r="K131" s="176"/>
      <c r="L131" s="181"/>
      <c r="M131" s="182"/>
      <c r="N131" s="183"/>
      <c r="O131" s="183"/>
      <c r="P131" s="184">
        <f>SUM(P132:P137)</f>
        <v>0</v>
      </c>
      <c r="Q131" s="183"/>
      <c r="R131" s="184">
        <f>SUM(R132:R137)</f>
        <v>0</v>
      </c>
      <c r="S131" s="183"/>
      <c r="T131" s="185">
        <f>SUM(T132:T137)</f>
        <v>0</v>
      </c>
      <c r="AR131" s="186" t="s">
        <v>195</v>
      </c>
      <c r="AT131" s="187" t="s">
        <v>76</v>
      </c>
      <c r="AU131" s="187" t="s">
        <v>84</v>
      </c>
      <c r="AY131" s="186" t="s">
        <v>151</v>
      </c>
      <c r="BK131" s="188">
        <f>SUM(BK132:BK137)</f>
        <v>0</v>
      </c>
    </row>
    <row r="132" spans="1:65" s="2" customFormat="1" ht="16.5" customHeight="1" x14ac:dyDescent="0.2">
      <c r="A132" s="34"/>
      <c r="B132" s="35"/>
      <c r="C132" s="191" t="s">
        <v>158</v>
      </c>
      <c r="D132" s="191" t="s">
        <v>153</v>
      </c>
      <c r="E132" s="192" t="s">
        <v>1365</v>
      </c>
      <c r="F132" s="193" t="s">
        <v>1364</v>
      </c>
      <c r="G132" s="194" t="s">
        <v>1354</v>
      </c>
      <c r="H132" s="195">
        <v>1</v>
      </c>
      <c r="I132" s="196"/>
      <c r="J132" s="197">
        <f>ROUND(I132*H132,2)</f>
        <v>0</v>
      </c>
      <c r="K132" s="193" t="s">
        <v>157</v>
      </c>
      <c r="L132" s="39"/>
      <c r="M132" s="198" t="s">
        <v>1</v>
      </c>
      <c r="N132" s="199" t="s">
        <v>42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1355</v>
      </c>
      <c r="AT132" s="202" t="s">
        <v>153</v>
      </c>
      <c r="AU132" s="202" t="s">
        <v>86</v>
      </c>
      <c r="AY132" s="17" t="s">
        <v>151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84</v>
      </c>
      <c r="BK132" s="203">
        <f>ROUND(I132*H132,2)</f>
        <v>0</v>
      </c>
      <c r="BL132" s="17" t="s">
        <v>1355</v>
      </c>
      <c r="BM132" s="202" t="s">
        <v>1366</v>
      </c>
    </row>
    <row r="133" spans="1:65" s="2" customFormat="1" ht="11.25" x14ac:dyDescent="0.2">
      <c r="A133" s="34"/>
      <c r="B133" s="35"/>
      <c r="C133" s="36"/>
      <c r="D133" s="204" t="s">
        <v>160</v>
      </c>
      <c r="E133" s="36"/>
      <c r="F133" s="205" t="s">
        <v>1364</v>
      </c>
      <c r="G133" s="36"/>
      <c r="H133" s="36"/>
      <c r="I133" s="206"/>
      <c r="J133" s="36"/>
      <c r="K133" s="36"/>
      <c r="L133" s="39"/>
      <c r="M133" s="207"/>
      <c r="N133" s="208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160</v>
      </c>
      <c r="AU133" s="17" t="s">
        <v>86</v>
      </c>
    </row>
    <row r="134" spans="1:65" s="2" customFormat="1" ht="16.5" customHeight="1" x14ac:dyDescent="0.2">
      <c r="A134" s="34"/>
      <c r="B134" s="35"/>
      <c r="C134" s="191" t="s">
        <v>195</v>
      </c>
      <c r="D134" s="191" t="s">
        <v>153</v>
      </c>
      <c r="E134" s="192" t="s">
        <v>1367</v>
      </c>
      <c r="F134" s="193" t="s">
        <v>1368</v>
      </c>
      <c r="G134" s="194" t="s">
        <v>1354</v>
      </c>
      <c r="H134" s="195">
        <v>1</v>
      </c>
      <c r="I134" s="196"/>
      <c r="J134" s="197">
        <f>ROUND(I134*H134,2)</f>
        <v>0</v>
      </c>
      <c r="K134" s="193" t="s">
        <v>1</v>
      </c>
      <c r="L134" s="39"/>
      <c r="M134" s="198" t="s">
        <v>1</v>
      </c>
      <c r="N134" s="199" t="s">
        <v>42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1355</v>
      </c>
      <c r="AT134" s="202" t="s">
        <v>153</v>
      </c>
      <c r="AU134" s="202" t="s">
        <v>86</v>
      </c>
      <c r="AY134" s="17" t="s">
        <v>151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84</v>
      </c>
      <c r="BK134" s="203">
        <f>ROUND(I134*H134,2)</f>
        <v>0</v>
      </c>
      <c r="BL134" s="17" t="s">
        <v>1355</v>
      </c>
      <c r="BM134" s="202" t="s">
        <v>1369</v>
      </c>
    </row>
    <row r="135" spans="1:65" s="2" customFormat="1" ht="11.25" x14ac:dyDescent="0.2">
      <c r="A135" s="34"/>
      <c r="B135" s="35"/>
      <c r="C135" s="36"/>
      <c r="D135" s="204" t="s">
        <v>160</v>
      </c>
      <c r="E135" s="36"/>
      <c r="F135" s="205" t="s">
        <v>1368</v>
      </c>
      <c r="G135" s="36"/>
      <c r="H135" s="36"/>
      <c r="I135" s="206"/>
      <c r="J135" s="36"/>
      <c r="K135" s="36"/>
      <c r="L135" s="39"/>
      <c r="M135" s="207"/>
      <c r="N135" s="208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160</v>
      </c>
      <c r="AU135" s="17" t="s">
        <v>86</v>
      </c>
    </row>
    <row r="136" spans="1:65" s="2" customFormat="1" ht="16.5" customHeight="1" x14ac:dyDescent="0.2">
      <c r="A136" s="34"/>
      <c r="B136" s="35"/>
      <c r="C136" s="191" t="s">
        <v>206</v>
      </c>
      <c r="D136" s="191" t="s">
        <v>153</v>
      </c>
      <c r="E136" s="192" t="s">
        <v>1370</v>
      </c>
      <c r="F136" s="193" t="s">
        <v>1371</v>
      </c>
      <c r="G136" s="194" t="s">
        <v>1354</v>
      </c>
      <c r="H136" s="195">
        <v>1</v>
      </c>
      <c r="I136" s="196"/>
      <c r="J136" s="197">
        <f>ROUND(I136*H136,2)</f>
        <v>0</v>
      </c>
      <c r="K136" s="193" t="s">
        <v>157</v>
      </c>
      <c r="L136" s="39"/>
      <c r="M136" s="198" t="s">
        <v>1</v>
      </c>
      <c r="N136" s="199" t="s">
        <v>42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1355</v>
      </c>
      <c r="AT136" s="202" t="s">
        <v>153</v>
      </c>
      <c r="AU136" s="202" t="s">
        <v>86</v>
      </c>
      <c r="AY136" s="17" t="s">
        <v>151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84</v>
      </c>
      <c r="BK136" s="203">
        <f>ROUND(I136*H136,2)</f>
        <v>0</v>
      </c>
      <c r="BL136" s="17" t="s">
        <v>1355</v>
      </c>
      <c r="BM136" s="202" t="s">
        <v>1372</v>
      </c>
    </row>
    <row r="137" spans="1:65" s="2" customFormat="1" ht="11.25" x14ac:dyDescent="0.2">
      <c r="A137" s="34"/>
      <c r="B137" s="35"/>
      <c r="C137" s="36"/>
      <c r="D137" s="204" t="s">
        <v>160</v>
      </c>
      <c r="E137" s="36"/>
      <c r="F137" s="205" t="s">
        <v>1371</v>
      </c>
      <c r="G137" s="36"/>
      <c r="H137" s="36"/>
      <c r="I137" s="206"/>
      <c r="J137" s="36"/>
      <c r="K137" s="36"/>
      <c r="L137" s="39"/>
      <c r="M137" s="207"/>
      <c r="N137" s="208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160</v>
      </c>
      <c r="AU137" s="17" t="s">
        <v>86</v>
      </c>
    </row>
    <row r="138" spans="1:65" s="12" customFormat="1" ht="22.9" customHeight="1" x14ac:dyDescent="0.2">
      <c r="B138" s="175"/>
      <c r="C138" s="176"/>
      <c r="D138" s="177" t="s">
        <v>76</v>
      </c>
      <c r="E138" s="189" t="s">
        <v>1373</v>
      </c>
      <c r="F138" s="189" t="s">
        <v>1374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SUM(P139:P150)</f>
        <v>0</v>
      </c>
      <c r="Q138" s="183"/>
      <c r="R138" s="184">
        <f>SUM(R139:R150)</f>
        <v>0</v>
      </c>
      <c r="S138" s="183"/>
      <c r="T138" s="185">
        <f>SUM(T139:T150)</f>
        <v>0</v>
      </c>
      <c r="AR138" s="186" t="s">
        <v>195</v>
      </c>
      <c r="AT138" s="187" t="s">
        <v>76</v>
      </c>
      <c r="AU138" s="187" t="s">
        <v>84</v>
      </c>
      <c r="AY138" s="186" t="s">
        <v>151</v>
      </c>
      <c r="BK138" s="188">
        <f>SUM(BK139:BK150)</f>
        <v>0</v>
      </c>
    </row>
    <row r="139" spans="1:65" s="2" customFormat="1" ht="16.5" customHeight="1" x14ac:dyDescent="0.2">
      <c r="A139" s="34"/>
      <c r="B139" s="35"/>
      <c r="C139" s="191" t="s">
        <v>211</v>
      </c>
      <c r="D139" s="191" t="s">
        <v>153</v>
      </c>
      <c r="E139" s="192" t="s">
        <v>1375</v>
      </c>
      <c r="F139" s="193" t="s">
        <v>1376</v>
      </c>
      <c r="G139" s="194" t="s">
        <v>1354</v>
      </c>
      <c r="H139" s="195">
        <v>1</v>
      </c>
      <c r="I139" s="196"/>
      <c r="J139" s="197">
        <f>ROUND(I139*H139,2)</f>
        <v>0</v>
      </c>
      <c r="K139" s="193" t="s">
        <v>157</v>
      </c>
      <c r="L139" s="39"/>
      <c r="M139" s="198" t="s">
        <v>1</v>
      </c>
      <c r="N139" s="199" t="s">
        <v>42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1355</v>
      </c>
      <c r="AT139" s="202" t="s">
        <v>153</v>
      </c>
      <c r="AU139" s="202" t="s">
        <v>86</v>
      </c>
      <c r="AY139" s="17" t="s">
        <v>151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84</v>
      </c>
      <c r="BK139" s="203">
        <f>ROUND(I139*H139,2)</f>
        <v>0</v>
      </c>
      <c r="BL139" s="17" t="s">
        <v>1355</v>
      </c>
      <c r="BM139" s="202" t="s">
        <v>1377</v>
      </c>
    </row>
    <row r="140" spans="1:65" s="2" customFormat="1" ht="11.25" x14ac:dyDescent="0.2">
      <c r="A140" s="34"/>
      <c r="B140" s="35"/>
      <c r="C140" s="36"/>
      <c r="D140" s="204" t="s">
        <v>160</v>
      </c>
      <c r="E140" s="36"/>
      <c r="F140" s="205" t="s">
        <v>1376</v>
      </c>
      <c r="G140" s="36"/>
      <c r="H140" s="36"/>
      <c r="I140" s="206"/>
      <c r="J140" s="36"/>
      <c r="K140" s="36"/>
      <c r="L140" s="39"/>
      <c r="M140" s="207"/>
      <c r="N140" s="208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160</v>
      </c>
      <c r="AU140" s="17" t="s">
        <v>86</v>
      </c>
    </row>
    <row r="141" spans="1:65" s="2" customFormat="1" ht="16.5" customHeight="1" x14ac:dyDescent="0.2">
      <c r="A141" s="34"/>
      <c r="B141" s="35"/>
      <c r="C141" s="191" t="s">
        <v>221</v>
      </c>
      <c r="D141" s="191" t="s">
        <v>153</v>
      </c>
      <c r="E141" s="192" t="s">
        <v>1378</v>
      </c>
      <c r="F141" s="193" t="s">
        <v>1379</v>
      </c>
      <c r="G141" s="194" t="s">
        <v>1354</v>
      </c>
      <c r="H141" s="195">
        <v>1</v>
      </c>
      <c r="I141" s="196"/>
      <c r="J141" s="197">
        <f>ROUND(I141*H141,2)</f>
        <v>0</v>
      </c>
      <c r="K141" s="193" t="s">
        <v>157</v>
      </c>
      <c r="L141" s="39"/>
      <c r="M141" s="198" t="s">
        <v>1</v>
      </c>
      <c r="N141" s="199" t="s">
        <v>42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1355</v>
      </c>
      <c r="AT141" s="202" t="s">
        <v>153</v>
      </c>
      <c r="AU141" s="202" t="s">
        <v>86</v>
      </c>
      <c r="AY141" s="17" t="s">
        <v>151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84</v>
      </c>
      <c r="BK141" s="203">
        <f>ROUND(I141*H141,2)</f>
        <v>0</v>
      </c>
      <c r="BL141" s="17" t="s">
        <v>1355</v>
      </c>
      <c r="BM141" s="202" t="s">
        <v>1380</v>
      </c>
    </row>
    <row r="142" spans="1:65" s="2" customFormat="1" ht="11.25" x14ac:dyDescent="0.2">
      <c r="A142" s="34"/>
      <c r="B142" s="35"/>
      <c r="C142" s="36"/>
      <c r="D142" s="204" t="s">
        <v>160</v>
      </c>
      <c r="E142" s="36"/>
      <c r="F142" s="205" t="s">
        <v>1379</v>
      </c>
      <c r="G142" s="36"/>
      <c r="H142" s="36"/>
      <c r="I142" s="206"/>
      <c r="J142" s="36"/>
      <c r="K142" s="36"/>
      <c r="L142" s="39"/>
      <c r="M142" s="207"/>
      <c r="N142" s="208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160</v>
      </c>
      <c r="AU142" s="17" t="s">
        <v>86</v>
      </c>
    </row>
    <row r="143" spans="1:65" s="2" customFormat="1" ht="16.5" customHeight="1" x14ac:dyDescent="0.2">
      <c r="A143" s="34"/>
      <c r="B143" s="35"/>
      <c r="C143" s="191" t="s">
        <v>232</v>
      </c>
      <c r="D143" s="191" t="s">
        <v>153</v>
      </c>
      <c r="E143" s="192" t="s">
        <v>1381</v>
      </c>
      <c r="F143" s="193" t="s">
        <v>1382</v>
      </c>
      <c r="G143" s="194" t="s">
        <v>1354</v>
      </c>
      <c r="H143" s="195">
        <v>1</v>
      </c>
      <c r="I143" s="196"/>
      <c r="J143" s="197">
        <f>ROUND(I143*H143,2)</f>
        <v>0</v>
      </c>
      <c r="K143" s="193" t="s">
        <v>157</v>
      </c>
      <c r="L143" s="39"/>
      <c r="M143" s="198" t="s">
        <v>1</v>
      </c>
      <c r="N143" s="199" t="s">
        <v>42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1355</v>
      </c>
      <c r="AT143" s="202" t="s">
        <v>153</v>
      </c>
      <c r="AU143" s="202" t="s">
        <v>86</v>
      </c>
      <c r="AY143" s="17" t="s">
        <v>151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84</v>
      </c>
      <c r="BK143" s="203">
        <f>ROUND(I143*H143,2)</f>
        <v>0</v>
      </c>
      <c r="BL143" s="17" t="s">
        <v>1355</v>
      </c>
      <c r="BM143" s="202" t="s">
        <v>1383</v>
      </c>
    </row>
    <row r="144" spans="1:65" s="2" customFormat="1" ht="11.25" x14ac:dyDescent="0.2">
      <c r="A144" s="34"/>
      <c r="B144" s="35"/>
      <c r="C144" s="36"/>
      <c r="D144" s="204" t="s">
        <v>160</v>
      </c>
      <c r="E144" s="36"/>
      <c r="F144" s="205" t="s">
        <v>1382</v>
      </c>
      <c r="G144" s="36"/>
      <c r="H144" s="36"/>
      <c r="I144" s="206"/>
      <c r="J144" s="36"/>
      <c r="K144" s="36"/>
      <c r="L144" s="39"/>
      <c r="M144" s="207"/>
      <c r="N144" s="208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160</v>
      </c>
      <c r="AU144" s="17" t="s">
        <v>86</v>
      </c>
    </row>
    <row r="145" spans="1:65" s="2" customFormat="1" ht="16.5" customHeight="1" x14ac:dyDescent="0.2">
      <c r="A145" s="34"/>
      <c r="B145" s="35"/>
      <c r="C145" s="191" t="s">
        <v>237</v>
      </c>
      <c r="D145" s="191" t="s">
        <v>153</v>
      </c>
      <c r="E145" s="192" t="s">
        <v>1384</v>
      </c>
      <c r="F145" s="193" t="s">
        <v>1385</v>
      </c>
      <c r="G145" s="194" t="s">
        <v>1386</v>
      </c>
      <c r="H145" s="195">
        <v>1</v>
      </c>
      <c r="I145" s="196"/>
      <c r="J145" s="197">
        <f>ROUND(I145*H145,2)</f>
        <v>0</v>
      </c>
      <c r="K145" s="193" t="s">
        <v>157</v>
      </c>
      <c r="L145" s="39"/>
      <c r="M145" s="198" t="s">
        <v>1</v>
      </c>
      <c r="N145" s="199" t="s">
        <v>42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1355</v>
      </c>
      <c r="AT145" s="202" t="s">
        <v>153</v>
      </c>
      <c r="AU145" s="202" t="s">
        <v>86</v>
      </c>
      <c r="AY145" s="17" t="s">
        <v>151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84</v>
      </c>
      <c r="BK145" s="203">
        <f>ROUND(I145*H145,2)</f>
        <v>0</v>
      </c>
      <c r="BL145" s="17" t="s">
        <v>1355</v>
      </c>
      <c r="BM145" s="202" t="s">
        <v>1387</v>
      </c>
    </row>
    <row r="146" spans="1:65" s="2" customFormat="1" ht="11.25" x14ac:dyDescent="0.2">
      <c r="A146" s="34"/>
      <c r="B146" s="35"/>
      <c r="C146" s="36"/>
      <c r="D146" s="204" t="s">
        <v>160</v>
      </c>
      <c r="E146" s="36"/>
      <c r="F146" s="205" t="s">
        <v>1388</v>
      </c>
      <c r="G146" s="36"/>
      <c r="H146" s="36"/>
      <c r="I146" s="206"/>
      <c r="J146" s="36"/>
      <c r="K146" s="36"/>
      <c r="L146" s="39"/>
      <c r="M146" s="207"/>
      <c r="N146" s="208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160</v>
      </c>
      <c r="AU146" s="17" t="s">
        <v>86</v>
      </c>
    </row>
    <row r="147" spans="1:65" s="2" customFormat="1" ht="16.5" customHeight="1" x14ac:dyDescent="0.2">
      <c r="A147" s="34"/>
      <c r="B147" s="35"/>
      <c r="C147" s="191" t="s">
        <v>242</v>
      </c>
      <c r="D147" s="191" t="s">
        <v>153</v>
      </c>
      <c r="E147" s="192" t="s">
        <v>1389</v>
      </c>
      <c r="F147" s="193" t="s">
        <v>1390</v>
      </c>
      <c r="G147" s="194" t="s">
        <v>1354</v>
      </c>
      <c r="H147" s="195">
        <v>1</v>
      </c>
      <c r="I147" s="196"/>
      <c r="J147" s="197">
        <f>ROUND(I147*H147,2)</f>
        <v>0</v>
      </c>
      <c r="K147" s="193" t="s">
        <v>1</v>
      </c>
      <c r="L147" s="39"/>
      <c r="M147" s="198" t="s">
        <v>1</v>
      </c>
      <c r="N147" s="199" t="s">
        <v>42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1355</v>
      </c>
      <c r="AT147" s="202" t="s">
        <v>153</v>
      </c>
      <c r="AU147" s="202" t="s">
        <v>86</v>
      </c>
      <c r="AY147" s="17" t="s">
        <v>151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84</v>
      </c>
      <c r="BK147" s="203">
        <f>ROUND(I147*H147,2)</f>
        <v>0</v>
      </c>
      <c r="BL147" s="17" t="s">
        <v>1355</v>
      </c>
      <c r="BM147" s="202" t="s">
        <v>1391</v>
      </c>
    </row>
    <row r="148" spans="1:65" s="2" customFormat="1" ht="11.25" x14ac:dyDescent="0.2">
      <c r="A148" s="34"/>
      <c r="B148" s="35"/>
      <c r="C148" s="36"/>
      <c r="D148" s="204" t="s">
        <v>160</v>
      </c>
      <c r="E148" s="36"/>
      <c r="F148" s="205" t="s">
        <v>1390</v>
      </c>
      <c r="G148" s="36"/>
      <c r="H148" s="36"/>
      <c r="I148" s="206"/>
      <c r="J148" s="36"/>
      <c r="K148" s="36"/>
      <c r="L148" s="39"/>
      <c r="M148" s="207"/>
      <c r="N148" s="208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160</v>
      </c>
      <c r="AU148" s="17" t="s">
        <v>86</v>
      </c>
    </row>
    <row r="149" spans="1:65" s="2" customFormat="1" ht="16.5" customHeight="1" x14ac:dyDescent="0.2">
      <c r="A149" s="34"/>
      <c r="B149" s="35"/>
      <c r="C149" s="191" t="s">
        <v>248</v>
      </c>
      <c r="D149" s="191" t="s">
        <v>153</v>
      </c>
      <c r="E149" s="192" t="s">
        <v>1392</v>
      </c>
      <c r="F149" s="193" t="s">
        <v>1393</v>
      </c>
      <c r="G149" s="194" t="s">
        <v>1354</v>
      </c>
      <c r="H149" s="195">
        <v>1</v>
      </c>
      <c r="I149" s="196"/>
      <c r="J149" s="197">
        <f>ROUND(I149*H149,2)</f>
        <v>0</v>
      </c>
      <c r="K149" s="193" t="s">
        <v>157</v>
      </c>
      <c r="L149" s="39"/>
      <c r="M149" s="198" t="s">
        <v>1</v>
      </c>
      <c r="N149" s="199" t="s">
        <v>42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1355</v>
      </c>
      <c r="AT149" s="202" t="s">
        <v>153</v>
      </c>
      <c r="AU149" s="202" t="s">
        <v>86</v>
      </c>
      <c r="AY149" s="17" t="s">
        <v>151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84</v>
      </c>
      <c r="BK149" s="203">
        <f>ROUND(I149*H149,2)</f>
        <v>0</v>
      </c>
      <c r="BL149" s="17" t="s">
        <v>1355</v>
      </c>
      <c r="BM149" s="202" t="s">
        <v>1394</v>
      </c>
    </row>
    <row r="150" spans="1:65" s="2" customFormat="1" ht="11.25" x14ac:dyDescent="0.2">
      <c r="A150" s="34"/>
      <c r="B150" s="35"/>
      <c r="C150" s="36"/>
      <c r="D150" s="204" t="s">
        <v>160</v>
      </c>
      <c r="E150" s="36"/>
      <c r="F150" s="205" t="s">
        <v>1393</v>
      </c>
      <c r="G150" s="36"/>
      <c r="H150" s="36"/>
      <c r="I150" s="206"/>
      <c r="J150" s="36"/>
      <c r="K150" s="36"/>
      <c r="L150" s="39"/>
      <c r="M150" s="207"/>
      <c r="N150" s="208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160</v>
      </c>
      <c r="AU150" s="17" t="s">
        <v>86</v>
      </c>
    </row>
    <row r="151" spans="1:65" s="12" customFormat="1" ht="22.9" customHeight="1" x14ac:dyDescent="0.2">
      <c r="B151" s="175"/>
      <c r="C151" s="176"/>
      <c r="D151" s="177" t="s">
        <v>76</v>
      </c>
      <c r="E151" s="189" t="s">
        <v>1395</v>
      </c>
      <c r="F151" s="189" t="s">
        <v>1396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SUM(P152:P153)</f>
        <v>0</v>
      </c>
      <c r="Q151" s="183"/>
      <c r="R151" s="184">
        <f>SUM(R152:R153)</f>
        <v>0</v>
      </c>
      <c r="S151" s="183"/>
      <c r="T151" s="185">
        <f>SUM(T152:T153)</f>
        <v>0</v>
      </c>
      <c r="AR151" s="186" t="s">
        <v>195</v>
      </c>
      <c r="AT151" s="187" t="s">
        <v>76</v>
      </c>
      <c r="AU151" s="187" t="s">
        <v>84</v>
      </c>
      <c r="AY151" s="186" t="s">
        <v>151</v>
      </c>
      <c r="BK151" s="188">
        <f>SUM(BK152:BK153)</f>
        <v>0</v>
      </c>
    </row>
    <row r="152" spans="1:65" s="2" customFormat="1" ht="16.5" customHeight="1" x14ac:dyDescent="0.2">
      <c r="A152" s="34"/>
      <c r="B152" s="35"/>
      <c r="C152" s="191" t="s">
        <v>256</v>
      </c>
      <c r="D152" s="191" t="s">
        <v>153</v>
      </c>
      <c r="E152" s="192" t="s">
        <v>1397</v>
      </c>
      <c r="F152" s="193" t="s">
        <v>1396</v>
      </c>
      <c r="G152" s="194" t="s">
        <v>1354</v>
      </c>
      <c r="H152" s="195">
        <v>1</v>
      </c>
      <c r="I152" s="196"/>
      <c r="J152" s="197">
        <f>ROUND(I152*H152,2)</f>
        <v>0</v>
      </c>
      <c r="K152" s="193" t="s">
        <v>157</v>
      </c>
      <c r="L152" s="39"/>
      <c r="M152" s="198" t="s">
        <v>1</v>
      </c>
      <c r="N152" s="199" t="s">
        <v>42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1355</v>
      </c>
      <c r="AT152" s="202" t="s">
        <v>153</v>
      </c>
      <c r="AU152" s="202" t="s">
        <v>86</v>
      </c>
      <c r="AY152" s="17" t="s">
        <v>151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84</v>
      </c>
      <c r="BK152" s="203">
        <f>ROUND(I152*H152,2)</f>
        <v>0</v>
      </c>
      <c r="BL152" s="17" t="s">
        <v>1355</v>
      </c>
      <c r="BM152" s="202" t="s">
        <v>1398</v>
      </c>
    </row>
    <row r="153" spans="1:65" s="2" customFormat="1" ht="11.25" x14ac:dyDescent="0.2">
      <c r="A153" s="34"/>
      <c r="B153" s="35"/>
      <c r="C153" s="36"/>
      <c r="D153" s="204" t="s">
        <v>160</v>
      </c>
      <c r="E153" s="36"/>
      <c r="F153" s="205" t="s">
        <v>1396</v>
      </c>
      <c r="G153" s="36"/>
      <c r="H153" s="36"/>
      <c r="I153" s="206"/>
      <c r="J153" s="36"/>
      <c r="K153" s="36"/>
      <c r="L153" s="39"/>
      <c r="M153" s="207"/>
      <c r="N153" s="208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160</v>
      </c>
      <c r="AU153" s="17" t="s">
        <v>86</v>
      </c>
    </row>
    <row r="154" spans="1:65" s="12" customFormat="1" ht="22.9" customHeight="1" x14ac:dyDescent="0.2">
      <c r="B154" s="175"/>
      <c r="C154" s="176"/>
      <c r="D154" s="177" t="s">
        <v>76</v>
      </c>
      <c r="E154" s="189" t="s">
        <v>1399</v>
      </c>
      <c r="F154" s="189" t="s">
        <v>1400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SUM(P155:P156)</f>
        <v>0</v>
      </c>
      <c r="Q154" s="183"/>
      <c r="R154" s="184">
        <f>SUM(R155:R156)</f>
        <v>0</v>
      </c>
      <c r="S154" s="183"/>
      <c r="T154" s="185">
        <f>SUM(T155:T156)</f>
        <v>0</v>
      </c>
      <c r="AR154" s="186" t="s">
        <v>195</v>
      </c>
      <c r="AT154" s="187" t="s">
        <v>76</v>
      </c>
      <c r="AU154" s="187" t="s">
        <v>84</v>
      </c>
      <c r="AY154" s="186" t="s">
        <v>151</v>
      </c>
      <c r="BK154" s="188">
        <f>SUM(BK155:BK156)</f>
        <v>0</v>
      </c>
    </row>
    <row r="155" spans="1:65" s="2" customFormat="1" ht="16.5" customHeight="1" x14ac:dyDescent="0.2">
      <c r="A155" s="34"/>
      <c r="B155" s="35"/>
      <c r="C155" s="191" t="s">
        <v>265</v>
      </c>
      <c r="D155" s="191" t="s">
        <v>153</v>
      </c>
      <c r="E155" s="192" t="s">
        <v>1401</v>
      </c>
      <c r="F155" s="193" t="s">
        <v>1400</v>
      </c>
      <c r="G155" s="194" t="s">
        <v>1354</v>
      </c>
      <c r="H155" s="195">
        <v>1</v>
      </c>
      <c r="I155" s="196"/>
      <c r="J155" s="197">
        <f>ROUND(I155*H155,2)</f>
        <v>0</v>
      </c>
      <c r="K155" s="193" t="s">
        <v>157</v>
      </c>
      <c r="L155" s="39"/>
      <c r="M155" s="198" t="s">
        <v>1</v>
      </c>
      <c r="N155" s="199" t="s">
        <v>42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1355</v>
      </c>
      <c r="AT155" s="202" t="s">
        <v>153</v>
      </c>
      <c r="AU155" s="202" t="s">
        <v>86</v>
      </c>
      <c r="AY155" s="17" t="s">
        <v>151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84</v>
      </c>
      <c r="BK155" s="203">
        <f>ROUND(I155*H155,2)</f>
        <v>0</v>
      </c>
      <c r="BL155" s="17" t="s">
        <v>1355</v>
      </c>
      <c r="BM155" s="202" t="s">
        <v>1402</v>
      </c>
    </row>
    <row r="156" spans="1:65" s="2" customFormat="1" ht="11.25" x14ac:dyDescent="0.2">
      <c r="A156" s="34"/>
      <c r="B156" s="35"/>
      <c r="C156" s="36"/>
      <c r="D156" s="204" t="s">
        <v>160</v>
      </c>
      <c r="E156" s="36"/>
      <c r="F156" s="205" t="s">
        <v>1400</v>
      </c>
      <c r="G156" s="36"/>
      <c r="H156" s="36"/>
      <c r="I156" s="206"/>
      <c r="J156" s="36"/>
      <c r="K156" s="36"/>
      <c r="L156" s="39"/>
      <c r="M156" s="255"/>
      <c r="N156" s="256"/>
      <c r="O156" s="257"/>
      <c r="P156" s="257"/>
      <c r="Q156" s="257"/>
      <c r="R156" s="257"/>
      <c r="S156" s="257"/>
      <c r="T156" s="25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160</v>
      </c>
      <c r="AU156" s="17" t="s">
        <v>86</v>
      </c>
    </row>
    <row r="157" spans="1:65" s="2" customFormat="1" ht="6.95" customHeight="1" x14ac:dyDescent="0.2">
      <c r="A157" s="3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39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algorithmName="SHA-512" hashValue="7zuCoi0c5lrA5BSupWIuF25bSx/RVSli8lH9kdDZ9QEZRbctsQwC6mtOhOXuFitzxZtAdDCgrR1UGdqFuQ2OaA==" saltValue="DxNdQPmKSakk20/EDiEvO+rjerGCB+XYOBqjP3OzlnYeajaSSWJ6ybBXUy4REXOig+SwFy4Nza9MK1Ly7lGjmw==" spinCount="100000" sheet="1" objects="1" scenarios="1" formatColumns="0" formatRows="0" autoFilter="0"/>
  <autoFilter ref="C121:K156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D.1.1 - Architektonicko-s...</vt:lpstr>
      <vt:lpstr>SO.02 - Komunikace a zpev...</vt:lpstr>
      <vt:lpstr>SO.03 - Hospodaření s deš...</vt:lpstr>
      <vt:lpstr>SO.04 - Sadové úpravy</vt:lpstr>
      <vt:lpstr>SO.06 - Silnoproudá elekt...</vt:lpstr>
      <vt:lpstr>SO.07 - Slaboproudé rozvody</vt:lpstr>
      <vt:lpstr>VRN - Vedlejší rozpočtové...</vt:lpstr>
      <vt:lpstr>'D.1.1 - Architektonicko-s...'!Názvy_tisku</vt:lpstr>
      <vt:lpstr>'Rekapitulace stavby'!Názvy_tisku</vt:lpstr>
      <vt:lpstr>'SO.02 - Komunikace a zpev...'!Názvy_tisku</vt:lpstr>
      <vt:lpstr>'SO.03 - Hospodaření s deš...'!Názvy_tisku</vt:lpstr>
      <vt:lpstr>'SO.04 - Sadové úpravy'!Názvy_tisku</vt:lpstr>
      <vt:lpstr>'SO.06 - Silnoproudá elekt...'!Názvy_tisku</vt:lpstr>
      <vt:lpstr>'SO.07 - Slaboproudé rozvody'!Názvy_tisku</vt:lpstr>
      <vt:lpstr>'VRN - Vedlejší rozpočtové...'!Názvy_tisku</vt:lpstr>
      <vt:lpstr>'D.1.1 - Architektonicko-s...'!Oblast_tisku</vt:lpstr>
      <vt:lpstr>'Rekapitulace stavby'!Oblast_tisku</vt:lpstr>
      <vt:lpstr>'SO.02 - Komunikace a zpev...'!Oblast_tisku</vt:lpstr>
      <vt:lpstr>'SO.03 - Hospodaření s deš...'!Oblast_tisku</vt:lpstr>
      <vt:lpstr>'SO.04 - Sadové úpravy'!Oblast_tisku</vt:lpstr>
      <vt:lpstr>'SO.06 - Silnoproudá elekt...'!Oblast_tisku</vt:lpstr>
      <vt:lpstr>'SO.07 - Slaboproudé rozvody'!Oblast_tisku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Jannike Sklenarova</dc:creator>
  <cp:lastModifiedBy>Jannike Genc Sklenářová</cp:lastModifiedBy>
  <dcterms:created xsi:type="dcterms:W3CDTF">2021-11-18T19:02:17Z</dcterms:created>
  <dcterms:modified xsi:type="dcterms:W3CDTF">2021-11-18T19:03:33Z</dcterms:modified>
</cp:coreProperties>
</file>